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ttvalmennusfi-my.sharepoint.com/personal/timo_toivanen_ttvalmennus_fi/Documents/Timon TT Valmennus/Koulutukset/Taloushallintoliitto/2023 Talouden suunnittelun erikoistumisohjelma/2023 10 31 Controllerin jatko/Jälkeen/"/>
    </mc:Choice>
  </mc:AlternateContent>
  <xr:revisionPtr revIDLastSave="225" documentId="11_3E4106E92003A0277243B16375DC275E36579A78" xr6:coauthVersionLast="47" xr6:coauthVersionMax="47" xr10:uidLastSave="{1511BD95-D689-9745-9BB6-B36C0971987E}"/>
  <bookViews>
    <workbookView xWindow="60960" yWindow="6620" windowWidth="25700" windowHeight="17380" xr2:uid="{00000000-000D-0000-FFFF-FFFF00000000}"/>
  </bookViews>
  <sheets>
    <sheet name="Oura" sheetId="1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0" i="13" l="1"/>
  <c r="C29" i="13"/>
  <c r="C28" i="13"/>
  <c r="C27" i="13"/>
  <c r="C26" i="13"/>
  <c r="C31" i="13" s="1"/>
  <c r="F19" i="13"/>
  <c r="C19" i="13"/>
  <c r="D19" i="13" s="1"/>
  <c r="C33" i="13" s="1"/>
  <c r="E19" i="13"/>
  <c r="C11" i="13"/>
  <c r="D11" i="13" s="1"/>
  <c r="D5" i="13"/>
  <c r="D6" i="13"/>
  <c r="D7" i="13"/>
  <c r="D8" i="13"/>
  <c r="D9" i="13"/>
  <c r="D10" i="13"/>
  <c r="D12" i="13"/>
  <c r="D14" i="13"/>
  <c r="D15" i="13"/>
  <c r="D4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I20" i="13"/>
  <c r="G20" i="13"/>
  <c r="E20" i="13"/>
  <c r="I19" i="13"/>
  <c r="J19" i="13" s="1"/>
  <c r="F33" i="13" s="1"/>
  <c r="G19" i="13"/>
  <c r="H19" i="13" s="1"/>
  <c r="J15" i="13"/>
  <c r="H15" i="13"/>
  <c r="F15" i="13"/>
  <c r="J14" i="13"/>
  <c r="H14" i="13"/>
  <c r="F14" i="13"/>
  <c r="J12" i="13"/>
  <c r="H12" i="13"/>
  <c r="F12" i="13"/>
  <c r="I11" i="13"/>
  <c r="I13" i="13" s="1"/>
  <c r="G11" i="13"/>
  <c r="G13" i="13" s="1"/>
  <c r="H13" i="13" s="1"/>
  <c r="E11" i="13"/>
  <c r="F11" i="13" s="1"/>
  <c r="J10" i="13"/>
  <c r="H10" i="13"/>
  <c r="F10" i="13"/>
  <c r="J9" i="13"/>
  <c r="H9" i="13"/>
  <c r="F9" i="13"/>
  <c r="J8" i="13"/>
  <c r="H8" i="13"/>
  <c r="F8" i="13"/>
  <c r="J7" i="13"/>
  <c r="H7" i="13"/>
  <c r="F7" i="13"/>
  <c r="J6" i="13"/>
  <c r="H6" i="13"/>
  <c r="F6" i="13"/>
  <c r="J5" i="13"/>
  <c r="H5" i="13"/>
  <c r="F5" i="13"/>
  <c r="J4" i="13"/>
  <c r="H4" i="13"/>
  <c r="F4" i="13"/>
  <c r="E21" i="13" l="1"/>
  <c r="C34" i="13"/>
  <c r="D33" i="13"/>
  <c r="C20" i="13"/>
  <c r="C21" i="13" s="1"/>
  <c r="C13" i="13"/>
  <c r="H11" i="13"/>
  <c r="E31" i="13"/>
  <c r="D31" i="13"/>
  <c r="D34" i="13" s="1"/>
  <c r="F31" i="13"/>
  <c r="F34" i="13" s="1"/>
  <c r="E13" i="13"/>
  <c r="G21" i="13"/>
  <c r="E33" i="13"/>
  <c r="J13" i="13"/>
  <c r="I16" i="13"/>
  <c r="J16" i="13" s="1"/>
  <c r="G16" i="13"/>
  <c r="H16" i="13" s="1"/>
  <c r="I21" i="13"/>
  <c r="J11" i="13"/>
  <c r="D13" i="13" l="1"/>
  <c r="C16" i="13"/>
  <c r="D16" i="13" s="1"/>
  <c r="E34" i="13"/>
  <c r="E16" i="13"/>
  <c r="F16" i="13" s="1"/>
  <c r="F13" i="13"/>
</calcChain>
</file>

<file path=xl/sharedStrings.xml><?xml version="1.0" encoding="utf-8"?>
<sst xmlns="http://schemas.openxmlformats.org/spreadsheetml/2006/main" count="37" uniqueCount="25">
  <si>
    <t>Ostot</t>
  </si>
  <si>
    <t>Myyntikate</t>
  </si>
  <si>
    <t>Poistot</t>
  </si>
  <si>
    <t>Liikevaihto</t>
  </si>
  <si>
    <t>Henkilöstökulut</t>
  </si>
  <si>
    <t>Käyttökate</t>
  </si>
  <si>
    <t>Liikevoitto</t>
  </si>
  <si>
    <t>Ulkopuoliset palvelut</t>
  </si>
  <si>
    <t>Liiketoiminnan muut tuotot</t>
  </si>
  <si>
    <t>Liiketoiminnan muut kulut</t>
  </si>
  <si>
    <t>Kriittinen piste</t>
  </si>
  <si>
    <t>Oura Health Oy</t>
  </si>
  <si>
    <t>Tuloslaskelma</t>
  </si>
  <si>
    <t>M €</t>
  </si>
  <si>
    <t>%</t>
  </si>
  <si>
    <t>Rahoitustuotot ja kulut</t>
  </si>
  <si>
    <t>Välittömät verot</t>
  </si>
  <si>
    <t>Nettotulos</t>
  </si>
  <si>
    <t>Yhteensä</t>
  </si>
  <si>
    <t>Valmistevaraston lisäys</t>
  </si>
  <si>
    <t>Kiinteät kulut</t>
  </si>
  <si>
    <t>KRP</t>
  </si>
  <si>
    <t>Lt:n muut tuotot huomioimatta</t>
  </si>
  <si>
    <t>Kriittisen pisteen laskelma.</t>
  </si>
  <si>
    <t>Myyntikate-%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</si>
</sst>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\ 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5" fontId="0" fillId="0" borderId="0" xfId="0" applyNumberFormat="1"/>
    <xf numFmtId="0" fontId="0" fillId="0" borderId="1" xfId="0" applyBorder="1"/>
    <xf numFmtId="165" fontId="0" fillId="0" borderId="2" xfId="0" applyNumberFormat="1" applyBorder="1"/>
    <xf numFmtId="165" fontId="0" fillId="0" borderId="4" xfId="0" applyNumberFormat="1" applyBorder="1"/>
    <xf numFmtId="4" fontId="0" fillId="0" borderId="1" xfId="0" applyNumberFormat="1" applyBorder="1"/>
    <xf numFmtId="165" fontId="0" fillId="0" borderId="3" xfId="0" applyNumberFormat="1" applyBorder="1"/>
    <xf numFmtId="4" fontId="0" fillId="0" borderId="0" xfId="0" applyNumberFormat="1"/>
    <xf numFmtId="4" fontId="0" fillId="0" borderId="7" xfId="0" applyNumberFormat="1" applyBorder="1"/>
    <xf numFmtId="2" fontId="0" fillId="0" borderId="0" xfId="0" applyNumberFormat="1"/>
    <xf numFmtId="0" fontId="2" fillId="0" borderId="12" xfId="0" applyFont="1" applyBorder="1"/>
    <xf numFmtId="0" fontId="2" fillId="0" borderId="15" xfId="0" applyFont="1" applyBorder="1"/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0" fillId="0" borderId="16" xfId="0" applyBorder="1"/>
    <xf numFmtId="165" fontId="0" fillId="0" borderId="9" xfId="0" applyNumberFormat="1" applyBorder="1"/>
    <xf numFmtId="0" fontId="0" fillId="0" borderId="8" xfId="0" applyBorder="1"/>
    <xf numFmtId="0" fontId="0" fillId="0" borderId="15" xfId="0" applyBorder="1"/>
    <xf numFmtId="165" fontId="0" fillId="0" borderId="11" xfId="0" applyNumberFormat="1" applyBorder="1"/>
    <xf numFmtId="2" fontId="0" fillId="0" borderId="10" xfId="0" applyNumberFormat="1" applyBorder="1"/>
    <xf numFmtId="0" fontId="0" fillId="0" borderId="10" xfId="0" applyBorder="1"/>
    <xf numFmtId="4" fontId="0" fillId="0" borderId="8" xfId="0" applyNumberFormat="1" applyBorder="1"/>
    <xf numFmtId="4" fontId="0" fillId="0" borderId="10" xfId="0" applyNumberFormat="1" applyBorder="1"/>
    <xf numFmtId="0" fontId="0" fillId="0" borderId="17" xfId="0" applyBorder="1"/>
    <xf numFmtId="165" fontId="0" fillId="0" borderId="18" xfId="0" applyNumberFormat="1" applyBorder="1"/>
    <xf numFmtId="4" fontId="0" fillId="0" borderId="19" xfId="0" applyNumberFormat="1" applyBorder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41F8A-821A-2342-B101-702B600C5B4F}">
  <dimension ref="B1:J34"/>
  <sheetViews>
    <sheetView tabSelected="1" zoomScale="125" workbookViewId="0">
      <selection activeCell="B23" sqref="B23"/>
    </sheetView>
  </sheetViews>
  <sheetFormatPr baseColWidth="10" defaultRowHeight="15" x14ac:dyDescent="0.2"/>
  <cols>
    <col min="2" max="2" width="23.5" customWidth="1"/>
    <col min="3" max="9" width="8.33203125" customWidth="1"/>
  </cols>
  <sheetData>
    <row r="1" spans="2:10" ht="16" thickBot="1" x14ac:dyDescent="0.25"/>
    <row r="2" spans="2:10" ht="16" x14ac:dyDescent="0.2">
      <c r="B2" s="11" t="s">
        <v>11</v>
      </c>
      <c r="C2" s="30">
        <v>2021</v>
      </c>
      <c r="D2" s="31"/>
      <c r="E2" s="30">
        <v>2020</v>
      </c>
      <c r="F2" s="31"/>
      <c r="G2" s="32">
        <v>2019</v>
      </c>
      <c r="H2" s="31"/>
      <c r="I2" s="30">
        <v>2018</v>
      </c>
      <c r="J2" s="33"/>
    </row>
    <row r="3" spans="2:10" ht="16" x14ac:dyDescent="0.2">
      <c r="B3" s="12" t="s">
        <v>12</v>
      </c>
      <c r="C3" s="13" t="s">
        <v>13</v>
      </c>
      <c r="D3" s="14" t="s">
        <v>14</v>
      </c>
      <c r="E3" s="13" t="s">
        <v>13</v>
      </c>
      <c r="F3" s="14" t="s">
        <v>14</v>
      </c>
      <c r="G3" s="15" t="s">
        <v>13</v>
      </c>
      <c r="H3" s="14" t="s">
        <v>14</v>
      </c>
      <c r="I3" s="13" t="s">
        <v>13</v>
      </c>
      <c r="J3" s="16" t="s">
        <v>14</v>
      </c>
    </row>
    <row r="4" spans="2:10" x14ac:dyDescent="0.2">
      <c r="B4" s="18" t="s">
        <v>3</v>
      </c>
      <c r="C4" s="3">
        <v>96.61</v>
      </c>
      <c r="D4" s="19">
        <f>C4/$C$4</f>
        <v>1</v>
      </c>
      <c r="E4" s="3">
        <v>57.75</v>
      </c>
      <c r="F4" s="19">
        <f>E4/$E$4</f>
        <v>1</v>
      </c>
      <c r="G4" s="20">
        <v>26.73</v>
      </c>
      <c r="H4" s="19">
        <f t="shared" ref="H4:H15" si="0">G4/$G$4</f>
        <v>1</v>
      </c>
      <c r="I4" s="6">
        <v>7.65</v>
      </c>
      <c r="J4" s="7">
        <f>I4/$I$4</f>
        <v>1</v>
      </c>
    </row>
    <row r="5" spans="2:10" x14ac:dyDescent="0.2">
      <c r="B5" s="21" t="s">
        <v>19</v>
      </c>
      <c r="C5" s="10">
        <v>1.4</v>
      </c>
      <c r="D5" s="22">
        <f t="shared" ref="D5:D16" si="1">C5/$C$4</f>
        <v>1.449125349342718E-2</v>
      </c>
      <c r="E5">
        <v>1.72</v>
      </c>
      <c r="F5" s="22">
        <f>E5/$E$4</f>
        <v>2.9783549783549784E-2</v>
      </c>
      <c r="G5" s="23">
        <v>0.1</v>
      </c>
      <c r="H5" s="22">
        <f>G5/$G$4</f>
        <v>3.7411148522259637E-3</v>
      </c>
      <c r="I5" s="8">
        <v>0.59</v>
      </c>
      <c r="J5" s="4">
        <f>I5/$I$4</f>
        <v>7.7124183006535937E-2</v>
      </c>
    </row>
    <row r="6" spans="2:10" x14ac:dyDescent="0.2">
      <c r="B6" s="21" t="s">
        <v>8</v>
      </c>
      <c r="C6">
        <v>3.69</v>
      </c>
      <c r="D6" s="22">
        <f t="shared" si="1"/>
        <v>3.8194803850533074E-2</v>
      </c>
      <c r="E6">
        <v>0.19</v>
      </c>
      <c r="F6" s="22">
        <f t="shared" ref="F6:F16" si="2">E6/$E$4</f>
        <v>3.29004329004329E-3</v>
      </c>
      <c r="G6" s="24">
        <v>2.44</v>
      </c>
      <c r="H6" s="22">
        <f t="shared" si="0"/>
        <v>9.1283202394313506E-2</v>
      </c>
      <c r="I6" s="8">
        <v>1.86</v>
      </c>
      <c r="J6" s="4">
        <f>I6/$I$4</f>
        <v>0.24313725490196078</v>
      </c>
    </row>
    <row r="7" spans="2:10" x14ac:dyDescent="0.2">
      <c r="B7" s="21" t="s">
        <v>0</v>
      </c>
      <c r="C7">
        <v>-48.21</v>
      </c>
      <c r="D7" s="22">
        <f t="shared" si="1"/>
        <v>-0.49901666494151747</v>
      </c>
      <c r="E7">
        <v>-25.38</v>
      </c>
      <c r="F7" s="22">
        <f>-E7/$E$4</f>
        <v>0.43948051948051947</v>
      </c>
      <c r="G7" s="23">
        <v>-17.2</v>
      </c>
      <c r="H7" s="22">
        <f t="shared" ref="H7:H14" si="3">-G7/$G$4</f>
        <v>0.64347175458286565</v>
      </c>
      <c r="I7" s="8">
        <v>-2.52</v>
      </c>
      <c r="J7" s="4">
        <f t="shared" ref="J7:J14" si="4">-I7/$I$4</f>
        <v>0.32941176470588235</v>
      </c>
    </row>
    <row r="8" spans="2:10" x14ac:dyDescent="0.2">
      <c r="B8" s="21" t="s">
        <v>7</v>
      </c>
      <c r="C8">
        <v>-6.16</v>
      </c>
      <c r="D8" s="22">
        <f t="shared" si="1"/>
        <v>-6.3761515371079602E-2</v>
      </c>
      <c r="E8">
        <v>-1.25</v>
      </c>
      <c r="F8" s="22">
        <f>-E8/$E$4</f>
        <v>2.1645021645021644E-2</v>
      </c>
      <c r="G8" s="24">
        <v>-0.65</v>
      </c>
      <c r="H8" s="22">
        <f t="shared" si="3"/>
        <v>2.4317246539468762E-2</v>
      </c>
      <c r="I8" s="8">
        <v>-4.59</v>
      </c>
      <c r="J8" s="4">
        <f t="shared" si="4"/>
        <v>0.6</v>
      </c>
    </row>
    <row r="9" spans="2:10" x14ac:dyDescent="0.2">
      <c r="B9" s="21" t="s">
        <v>4</v>
      </c>
      <c r="C9">
        <v>-41.39</v>
      </c>
      <c r="D9" s="22">
        <f t="shared" si="1"/>
        <v>-0.42842355863782217</v>
      </c>
      <c r="E9">
        <v>-11.69</v>
      </c>
      <c r="F9" s="22">
        <f>-E9/$E$4</f>
        <v>0.20242424242424242</v>
      </c>
      <c r="G9" s="24">
        <v>-4.07</v>
      </c>
      <c r="H9" s="22">
        <f t="shared" si="3"/>
        <v>0.15226337448559671</v>
      </c>
      <c r="I9" s="8">
        <v>-1.6</v>
      </c>
      <c r="J9" s="4">
        <f t="shared" si="4"/>
        <v>0.20915032679738563</v>
      </c>
    </row>
    <row r="10" spans="2:10" x14ac:dyDescent="0.2">
      <c r="B10" s="21" t="s">
        <v>9</v>
      </c>
      <c r="C10">
        <v>-65.84</v>
      </c>
      <c r="D10" s="22">
        <f t="shared" si="1"/>
        <v>-0.68150295000517547</v>
      </c>
      <c r="E10">
        <v>-18.23</v>
      </c>
      <c r="F10" s="22">
        <f>-E10/$E$4</f>
        <v>0.31567099567099566</v>
      </c>
      <c r="G10" s="24">
        <v>-8.2200000000000006</v>
      </c>
      <c r="H10" s="22">
        <f t="shared" si="3"/>
        <v>0.30751964085297423</v>
      </c>
      <c r="I10" s="8">
        <v>-5.0599999999999996</v>
      </c>
      <c r="J10" s="4">
        <f t="shared" si="4"/>
        <v>0.6614379084967319</v>
      </c>
    </row>
    <row r="11" spans="2:10" x14ac:dyDescent="0.2">
      <c r="B11" s="18" t="s">
        <v>5</v>
      </c>
      <c r="C11" s="6">
        <f>SUM(C4:C10)</f>
        <v>-59.900000000000006</v>
      </c>
      <c r="D11" s="19">
        <f t="shared" si="1"/>
        <v>-0.62001863161163451</v>
      </c>
      <c r="E11" s="6">
        <f>SUM(E4:E10)</f>
        <v>3.110000000000003</v>
      </c>
      <c r="F11" s="19">
        <f t="shared" si="2"/>
        <v>5.3852813852813902E-2</v>
      </c>
      <c r="G11" s="25">
        <f>SUM(G4:G10)</f>
        <v>-0.86999999999999744</v>
      </c>
      <c r="H11" s="19">
        <f t="shared" si="3"/>
        <v>3.2547699214365781E-2</v>
      </c>
      <c r="I11" s="6">
        <f>SUM(I4:I10)</f>
        <v>-3.6699999999999995</v>
      </c>
      <c r="J11" s="7">
        <f t="shared" si="4"/>
        <v>0.47973856209150317</v>
      </c>
    </row>
    <row r="12" spans="2:10" x14ac:dyDescent="0.2">
      <c r="B12" s="21" t="s">
        <v>2</v>
      </c>
      <c r="C12">
        <v>-0.49</v>
      </c>
      <c r="D12" s="22">
        <f t="shared" si="1"/>
        <v>-5.0719387226995137E-3</v>
      </c>
      <c r="E12">
        <v>-1.26</v>
      </c>
      <c r="F12" s="22">
        <f>-E12/$E$4</f>
        <v>2.181818181818182E-2</v>
      </c>
      <c r="G12" s="24">
        <v>-0.45</v>
      </c>
      <c r="H12" s="22">
        <f t="shared" si="3"/>
        <v>1.6835016835016835E-2</v>
      </c>
      <c r="I12" s="8">
        <v>-0.25</v>
      </c>
      <c r="J12" s="4">
        <f t="shared" si="4"/>
        <v>3.2679738562091505E-2</v>
      </c>
    </row>
    <row r="13" spans="2:10" x14ac:dyDescent="0.2">
      <c r="B13" s="18" t="s">
        <v>6</v>
      </c>
      <c r="C13" s="6">
        <f>SUM(C11:C12)</f>
        <v>-60.390000000000008</v>
      </c>
      <c r="D13" s="19">
        <f t="shared" si="1"/>
        <v>-0.62509057033433402</v>
      </c>
      <c r="E13" s="6">
        <f>SUM(E11:E12)</f>
        <v>1.850000000000003</v>
      </c>
      <c r="F13" s="19">
        <f t="shared" si="2"/>
        <v>3.2034632034632089E-2</v>
      </c>
      <c r="G13" s="25">
        <f>SUM(G11:G12)</f>
        <v>-1.3199999999999974</v>
      </c>
      <c r="H13" s="19">
        <f t="shared" si="3"/>
        <v>4.9382716049382616E-2</v>
      </c>
      <c r="I13" s="6">
        <f>SUM(I11:I12)</f>
        <v>-3.9199999999999995</v>
      </c>
      <c r="J13" s="7">
        <f t="shared" si="4"/>
        <v>0.51241830065359473</v>
      </c>
    </row>
    <row r="14" spans="2:10" x14ac:dyDescent="0.2">
      <c r="B14" s="21" t="s">
        <v>15</v>
      </c>
      <c r="C14">
        <v>4.74</v>
      </c>
      <c r="D14" s="22">
        <f t="shared" si="1"/>
        <v>4.9063243970603458E-2</v>
      </c>
      <c r="E14">
        <v>-1.58</v>
      </c>
      <c r="F14" s="22">
        <f>-E14/$E$4</f>
        <v>2.7359307359307361E-2</v>
      </c>
      <c r="G14" s="24">
        <v>-0.48</v>
      </c>
      <c r="H14" s="22">
        <f t="shared" si="3"/>
        <v>1.7957351290684622E-2</v>
      </c>
      <c r="I14" s="8">
        <v>-0.31</v>
      </c>
      <c r="J14" s="4">
        <f t="shared" si="4"/>
        <v>4.0522875816993459E-2</v>
      </c>
    </row>
    <row r="15" spans="2:10" x14ac:dyDescent="0.2">
      <c r="B15" s="21" t="s">
        <v>16</v>
      </c>
      <c r="C15" s="8">
        <v>0.68</v>
      </c>
      <c r="D15" s="22">
        <f t="shared" si="1"/>
        <v>7.0386088396646312E-3</v>
      </c>
      <c r="E15" s="8">
        <v>-7.0000000000000007E-2</v>
      </c>
      <c r="F15" s="22">
        <f>-E15/$E$4</f>
        <v>1.2121212121212123E-3</v>
      </c>
      <c r="G15" s="26">
        <v>0</v>
      </c>
      <c r="H15" s="22">
        <f t="shared" si="0"/>
        <v>0</v>
      </c>
      <c r="I15" s="8">
        <v>0</v>
      </c>
      <c r="J15" s="4">
        <f>I15/$I$4</f>
        <v>0</v>
      </c>
    </row>
    <row r="16" spans="2:10" ht="16" thickBot="1" x14ac:dyDescent="0.25">
      <c r="B16" s="27" t="s">
        <v>17</v>
      </c>
      <c r="C16" s="9">
        <f>SUM(C13:C15)</f>
        <v>-54.970000000000006</v>
      </c>
      <c r="D16" s="28">
        <f t="shared" si="1"/>
        <v>-0.56898871752406588</v>
      </c>
      <c r="E16" s="9">
        <f>SUM(E13:E15)</f>
        <v>0.2000000000000029</v>
      </c>
      <c r="F16" s="28">
        <f t="shared" si="2"/>
        <v>3.4632034632035135E-3</v>
      </c>
      <c r="G16" s="29">
        <f>SUM(G13:G15)</f>
        <v>-1.7999999999999974</v>
      </c>
      <c r="H16" s="28">
        <f>-G16/$G$4</f>
        <v>6.7340067340067242E-2</v>
      </c>
      <c r="I16" s="9">
        <f>SUM(I13:I15)</f>
        <v>-4.2299999999999995</v>
      </c>
      <c r="J16" s="5">
        <f>-I16/$I$4</f>
        <v>0.55294117647058816</v>
      </c>
    </row>
    <row r="19" spans="2:10" x14ac:dyDescent="0.2">
      <c r="B19" t="s">
        <v>1</v>
      </c>
      <c r="C19" s="10">
        <f>C4+C5+C7</f>
        <v>49.800000000000004</v>
      </c>
      <c r="D19" s="2">
        <f>C19/C4</f>
        <v>0.51547458855190975</v>
      </c>
      <c r="E19" s="10">
        <f>E4+E5+E7</f>
        <v>34.090000000000003</v>
      </c>
      <c r="F19" s="2">
        <f>E19/E4</f>
        <v>0.59030303030303033</v>
      </c>
      <c r="G19" s="10">
        <f>G4+G5+G7</f>
        <v>9.6300000000000026</v>
      </c>
      <c r="H19" s="2">
        <f>G19/G4</f>
        <v>0.36026936026936035</v>
      </c>
      <c r="I19" s="8">
        <f>I4+I5+I7</f>
        <v>5.7200000000000006</v>
      </c>
      <c r="J19" s="2">
        <f>I19/I4</f>
        <v>0.7477124183006536</v>
      </c>
    </row>
    <row r="20" spans="2:10" x14ac:dyDescent="0.2">
      <c r="B20" t="s">
        <v>20</v>
      </c>
      <c r="C20" s="8">
        <f>C31</f>
        <v>109.14</v>
      </c>
      <c r="E20">
        <f>-E8-E9-E10-E12-E14</f>
        <v>34.01</v>
      </c>
      <c r="G20">
        <f>-G8-G9-G10-G12-G14</f>
        <v>13.870000000000001</v>
      </c>
      <c r="I20" s="8">
        <f>-I8-I9-I10-I12-I14</f>
        <v>11.81</v>
      </c>
    </row>
    <row r="21" spans="2:10" x14ac:dyDescent="0.2">
      <c r="B21" t="s">
        <v>21</v>
      </c>
      <c r="C21" s="10">
        <f>C20/D19</f>
        <v>211.72721686746988</v>
      </c>
      <c r="E21" s="10">
        <f>E20/F19</f>
        <v>57.614476386036955</v>
      </c>
      <c r="F21" s="10"/>
      <c r="G21" s="10">
        <f>G20/H19</f>
        <v>38.498971962616814</v>
      </c>
      <c r="H21" s="10"/>
      <c r="I21" s="10">
        <f>I20/J19</f>
        <v>15.794842657342658</v>
      </c>
    </row>
    <row r="22" spans="2:10" x14ac:dyDescent="0.2">
      <c r="B22" t="s">
        <v>22</v>
      </c>
    </row>
    <row r="24" spans="2:10" ht="16" x14ac:dyDescent="0.2">
      <c r="B24" t="s">
        <v>23</v>
      </c>
      <c r="C24" s="1">
        <v>2021</v>
      </c>
      <c r="D24" s="17">
        <v>2020</v>
      </c>
      <c r="E24" s="17">
        <v>2019</v>
      </c>
      <c r="F24" s="17">
        <v>2018</v>
      </c>
    </row>
    <row r="25" spans="2:10" ht="16" x14ac:dyDescent="0.2">
      <c r="B25" s="17" t="s">
        <v>20</v>
      </c>
      <c r="D25" s="17"/>
    </row>
    <row r="26" spans="2:10" x14ac:dyDescent="0.2">
      <c r="B26" t="s">
        <v>7</v>
      </c>
      <c r="C26">
        <f>-C8</f>
        <v>6.16</v>
      </c>
      <c r="D26" s="8">
        <f>-E8</f>
        <v>1.25</v>
      </c>
      <c r="E26" s="8">
        <f>-G8</f>
        <v>0.65</v>
      </c>
      <c r="F26" s="8">
        <f>-I8</f>
        <v>4.59</v>
      </c>
    </row>
    <row r="27" spans="2:10" x14ac:dyDescent="0.2">
      <c r="B27" t="s">
        <v>4</v>
      </c>
      <c r="C27">
        <f>-C9</f>
        <v>41.39</v>
      </c>
      <c r="D27">
        <f>-E9</f>
        <v>11.69</v>
      </c>
      <c r="E27">
        <f>-G9</f>
        <v>4.07</v>
      </c>
      <c r="F27" s="8">
        <f>-I9</f>
        <v>1.6</v>
      </c>
    </row>
    <row r="28" spans="2:10" x14ac:dyDescent="0.2">
      <c r="B28" t="s">
        <v>9</v>
      </c>
      <c r="C28">
        <f>-C10</f>
        <v>65.84</v>
      </c>
      <c r="D28">
        <f>-E10</f>
        <v>18.23</v>
      </c>
      <c r="E28">
        <f>-G10</f>
        <v>8.2200000000000006</v>
      </c>
      <c r="F28" s="8">
        <f>-I10</f>
        <v>5.0599999999999996</v>
      </c>
    </row>
    <row r="29" spans="2:10" x14ac:dyDescent="0.2">
      <c r="B29" t="s">
        <v>2</v>
      </c>
      <c r="C29">
        <f>-C12</f>
        <v>0.49</v>
      </c>
      <c r="D29">
        <f>-E12</f>
        <v>1.26</v>
      </c>
      <c r="E29">
        <f>-G12</f>
        <v>0.45</v>
      </c>
      <c r="F29" s="8">
        <f>-I12</f>
        <v>0.25</v>
      </c>
    </row>
    <row r="30" spans="2:10" x14ac:dyDescent="0.2">
      <c r="B30" t="s">
        <v>15</v>
      </c>
      <c r="C30">
        <f>-C14</f>
        <v>-4.74</v>
      </c>
      <c r="D30">
        <f>-E14</f>
        <v>1.58</v>
      </c>
      <c r="E30">
        <f>-G14</f>
        <v>0.48</v>
      </c>
      <c r="F30" s="8">
        <f>-I14</f>
        <v>0.31</v>
      </c>
    </row>
    <row r="31" spans="2:10" x14ac:dyDescent="0.2">
      <c r="B31" s="3" t="s">
        <v>18</v>
      </c>
      <c r="C31" s="6">
        <f>SUM(C26:C30)</f>
        <v>109.14</v>
      </c>
      <c r="D31" s="6">
        <f>SUM(D26:D30)</f>
        <v>34.01</v>
      </c>
      <c r="E31" s="6">
        <f>SUM(E26:E30)</f>
        <v>13.870000000000001</v>
      </c>
      <c r="F31" s="6">
        <f>SUM(F26:F30)</f>
        <v>11.81</v>
      </c>
    </row>
    <row r="33" spans="2:6" x14ac:dyDescent="0.2">
      <c r="B33" t="s">
        <v>24</v>
      </c>
      <c r="C33" s="2">
        <f>D19</f>
        <v>0.51547458855190975</v>
      </c>
      <c r="D33" s="2">
        <f>F19</f>
        <v>0.59030303030303033</v>
      </c>
      <c r="E33" s="2">
        <f>H19</f>
        <v>0.36026936026936035</v>
      </c>
      <c r="F33" s="2">
        <f>J19</f>
        <v>0.7477124183006536</v>
      </c>
    </row>
    <row r="34" spans="2:6" x14ac:dyDescent="0.2">
      <c r="B34" t="s">
        <v>10</v>
      </c>
      <c r="C34" s="10">
        <f>C31/C33</f>
        <v>211.72721686746988</v>
      </c>
      <c r="D34" s="10">
        <f>D31/D33</f>
        <v>57.614476386036955</v>
      </c>
      <c r="E34" s="10">
        <f>E31/E33</f>
        <v>38.498971962616814</v>
      </c>
      <c r="F34" s="10">
        <f>F31/F33</f>
        <v>15.794842657342658</v>
      </c>
    </row>
  </sheetData>
  <mergeCells count="4">
    <mergeCell ref="C2:D2"/>
    <mergeCell ref="E2:F2"/>
    <mergeCell ref="G2:H2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Oura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Toivanen</dc:creator>
  <cp:lastModifiedBy>Timo Toivanen</cp:lastModifiedBy>
  <cp:lastPrinted>2015-05-21T18:25:52Z</cp:lastPrinted>
  <dcterms:created xsi:type="dcterms:W3CDTF">2012-01-26T11:14:38Z</dcterms:created>
  <dcterms:modified xsi:type="dcterms:W3CDTF">2023-11-01T08:01:59Z</dcterms:modified>
</cp:coreProperties>
</file>