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tvalmennusfi-my.sharepoint.com/personal/timo_toivanen_ttvalmennus_fi/Documents/Timon TT Valmennus/Koulutukset/Taloushallintoliitto/2023 Talouden suunnittelun erikoistumisohjelma/2023 11 07 Käytännön harjoittelu/Jälkeen/"/>
    </mc:Choice>
  </mc:AlternateContent>
  <xr:revisionPtr revIDLastSave="1459" documentId="8_{AD2EA24F-D467-D840-A106-72EE23B8697E}" xr6:coauthVersionLast="47" xr6:coauthVersionMax="47" xr10:uidLastSave="{AE1FC0E6-908B-7846-B469-4CC1A2EB93D0}"/>
  <bookViews>
    <workbookView xWindow="55480" yWindow="1060" windowWidth="31820" windowHeight="20400" activeTab="1" xr2:uid="{20A8C02C-6A9B-4142-9AB0-C067F46D738A}"/>
  </bookViews>
  <sheets>
    <sheet name="IT-Kehitys Oy" sheetId="12" r:id="rId1"/>
    <sheet name="Metallialan Oy" sheetId="13" r:id="rId2"/>
    <sheet name="Budjetointi" sheetId="9" r:id="rId3"/>
    <sheet name="Budj laskelmat" sheetId="10" r:id="rId4"/>
    <sheet name="IT-palvelu Oy" sheetId="11" r:id="rId5"/>
    <sheet name="IT-Palvelu Oy 2" sheetId="1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4" l="1"/>
  <c r="K23" i="14" s="1"/>
  <c r="C55" i="14"/>
  <c r="J23" i="14" s="1"/>
  <c r="J46" i="14"/>
  <c r="C46" i="14"/>
  <c r="J30" i="14" s="1"/>
  <c r="K45" i="14"/>
  <c r="J45" i="14"/>
  <c r="F37" i="14"/>
  <c r="C37" i="14"/>
  <c r="K32" i="14"/>
  <c r="J32" i="14"/>
  <c r="F28" i="14"/>
  <c r="K28" i="14" s="1"/>
  <c r="C28" i="14"/>
  <c r="K24" i="14"/>
  <c r="J24" i="14"/>
  <c r="K22" i="14"/>
  <c r="J22" i="14"/>
  <c r="K21" i="14"/>
  <c r="J21" i="14"/>
  <c r="K19" i="14"/>
  <c r="J19" i="14"/>
  <c r="G18" i="14"/>
  <c r="D18" i="14"/>
  <c r="K17" i="14"/>
  <c r="J17" i="14"/>
  <c r="K16" i="14"/>
  <c r="J16" i="14"/>
  <c r="J40" i="14" s="1"/>
  <c r="F16" i="14"/>
  <c r="G16" i="14" s="1"/>
  <c r="C16" i="14"/>
  <c r="D16" i="14" s="1"/>
  <c r="G15" i="14"/>
  <c r="D15" i="14"/>
  <c r="G14" i="14"/>
  <c r="D14" i="14"/>
  <c r="K13" i="14"/>
  <c r="J13" i="14"/>
  <c r="K11" i="14"/>
  <c r="J11" i="14"/>
  <c r="G11" i="14"/>
  <c r="D11" i="14"/>
  <c r="G10" i="14"/>
  <c r="D10" i="14"/>
  <c r="G9" i="14"/>
  <c r="D9" i="14"/>
  <c r="K8" i="14"/>
  <c r="K64" i="14" s="1"/>
  <c r="J8" i="14"/>
  <c r="J64" i="14" s="1"/>
  <c r="F8" i="14"/>
  <c r="F12" i="14" s="1"/>
  <c r="C8" i="14"/>
  <c r="D8" i="14" s="1"/>
  <c r="G7" i="14"/>
  <c r="D7" i="14"/>
  <c r="G6" i="14"/>
  <c r="D6" i="14"/>
  <c r="K5" i="14"/>
  <c r="J5" i="14"/>
  <c r="K4" i="14"/>
  <c r="K61" i="14" s="1"/>
  <c r="J4" i="14"/>
  <c r="J61" i="14" s="1"/>
  <c r="G4" i="14"/>
  <c r="D4" i="14"/>
  <c r="G3" i="14"/>
  <c r="D3" i="14"/>
  <c r="C38" i="14" l="1"/>
  <c r="J35" i="14" s="1"/>
  <c r="J26" i="14"/>
  <c r="C12" i="14"/>
  <c r="J10" i="14" s="1"/>
  <c r="J12" i="14" s="1"/>
  <c r="J49" i="14" s="1"/>
  <c r="K26" i="14"/>
  <c r="J27" i="14" s="1"/>
  <c r="J6" i="14"/>
  <c r="J7" i="14" s="1"/>
  <c r="J47" i="14" s="1"/>
  <c r="K40" i="14"/>
  <c r="F38" i="14"/>
  <c r="K35" i="14" s="1"/>
  <c r="J36" i="14" s="1"/>
  <c r="J57" i="14"/>
  <c r="J28" i="14"/>
  <c r="J29" i="14" s="1"/>
  <c r="K57" i="14"/>
  <c r="J25" i="14"/>
  <c r="J60" i="14" s="1"/>
  <c r="G12" i="14"/>
  <c r="K10" i="14"/>
  <c r="K12" i="14" s="1"/>
  <c r="K49" i="14" s="1"/>
  <c r="F17" i="14"/>
  <c r="J33" i="14"/>
  <c r="J55" i="14"/>
  <c r="J20" i="14"/>
  <c r="J59" i="14" s="1"/>
  <c r="J18" i="14"/>
  <c r="C56" i="14"/>
  <c r="J58" i="14"/>
  <c r="K58" i="14"/>
  <c r="J56" i="14"/>
  <c r="K6" i="14"/>
  <c r="K7" i="14" s="1"/>
  <c r="G8" i="14"/>
  <c r="C17" i="14" l="1"/>
  <c r="D12" i="14"/>
  <c r="J9" i="14"/>
  <c r="J62" i="14" s="1"/>
  <c r="J54" i="14"/>
  <c r="C19" i="14"/>
  <c r="D17" i="14"/>
  <c r="K47" i="14"/>
  <c r="K9" i="14"/>
  <c r="J65" i="14"/>
  <c r="F19" i="14"/>
  <c r="G17" i="14"/>
  <c r="J48" i="14" l="1"/>
  <c r="K48" i="14"/>
  <c r="K62" i="14"/>
  <c r="K14" i="14"/>
  <c r="K15" i="14" s="1"/>
  <c r="G19" i="14"/>
  <c r="F45" i="14"/>
  <c r="F46" i="14" s="1"/>
  <c r="J14" i="14"/>
  <c r="J15" i="14" s="1"/>
  <c r="D19" i="14"/>
  <c r="J53" i="14" l="1"/>
  <c r="J50" i="14"/>
  <c r="J63" i="14"/>
  <c r="K63" i="14"/>
  <c r="K50" i="14"/>
  <c r="K30" i="14"/>
  <c r="F56" i="14"/>
  <c r="K55" i="14" l="1"/>
  <c r="K33" i="14"/>
  <c r="J34" i="14" s="1"/>
  <c r="J51" i="14" s="1"/>
  <c r="K56" i="14"/>
  <c r="J31" i="14"/>
  <c r="J52" i="14" s="1"/>
  <c r="K65" i="14" l="1"/>
  <c r="J58" i="13" l="1"/>
  <c r="H58" i="13"/>
  <c r="F58" i="13"/>
  <c r="D58" i="13"/>
  <c r="C52" i="13"/>
  <c r="D52" i="13" s="1"/>
  <c r="I51" i="13"/>
  <c r="J51" i="13" s="1"/>
  <c r="H51" i="13"/>
  <c r="G51" i="13"/>
  <c r="E51" i="13"/>
  <c r="F51" i="13" s="1"/>
  <c r="C51" i="13"/>
  <c r="D51" i="13" s="1"/>
  <c r="I49" i="13"/>
  <c r="J49" i="13" s="1"/>
  <c r="H49" i="13"/>
  <c r="G49" i="13"/>
  <c r="E49" i="13"/>
  <c r="F49" i="13" s="1"/>
  <c r="C49" i="13"/>
  <c r="D49" i="13" s="1"/>
  <c r="I48" i="13"/>
  <c r="G48" i="13"/>
  <c r="G50" i="13" s="1"/>
  <c r="H50" i="13" s="1"/>
  <c r="E48" i="13"/>
  <c r="E50" i="13" s="1"/>
  <c r="F50" i="13" s="1"/>
  <c r="C48" i="13"/>
  <c r="I42" i="13"/>
  <c r="G42" i="13"/>
  <c r="E42" i="13"/>
  <c r="C42" i="13"/>
  <c r="I39" i="13"/>
  <c r="G39" i="13"/>
  <c r="E39" i="13"/>
  <c r="C39" i="13"/>
  <c r="N38" i="13"/>
  <c r="D34" i="13" s="1"/>
  <c r="D57" i="13" s="1"/>
  <c r="Q36" i="13"/>
  <c r="P36" i="13"/>
  <c r="O36" i="13"/>
  <c r="O38" i="13" s="1"/>
  <c r="F34" i="13" s="1"/>
  <c r="F57" i="13" s="1"/>
  <c r="N36" i="13"/>
  <c r="I29" i="13"/>
  <c r="G29" i="13"/>
  <c r="G30" i="13" s="1"/>
  <c r="E29" i="13"/>
  <c r="E30" i="13" s="1"/>
  <c r="C29" i="13"/>
  <c r="C30" i="13" s="1"/>
  <c r="Q28" i="13"/>
  <c r="I21" i="13" s="1"/>
  <c r="P28" i="13"/>
  <c r="G24" i="13" s="1"/>
  <c r="O28" i="13"/>
  <c r="N28" i="13"/>
  <c r="J28" i="13"/>
  <c r="H28" i="13"/>
  <c r="D28" i="13"/>
  <c r="G27" i="13"/>
  <c r="I26" i="13"/>
  <c r="I59" i="13" s="1"/>
  <c r="G26" i="13"/>
  <c r="G59" i="13" s="1"/>
  <c r="E26" i="13"/>
  <c r="E59" i="13" s="1"/>
  <c r="C26" i="13"/>
  <c r="C59" i="13" s="1"/>
  <c r="C24" i="13"/>
  <c r="Q21" i="13"/>
  <c r="P21" i="13"/>
  <c r="O21" i="13"/>
  <c r="N21" i="13"/>
  <c r="G21" i="13"/>
  <c r="G22" i="13" s="1"/>
  <c r="E21" i="13"/>
  <c r="E22" i="13" s="1"/>
  <c r="C21" i="13"/>
  <c r="C22" i="13" s="1"/>
  <c r="I19" i="13"/>
  <c r="J19" i="13" s="1"/>
  <c r="H19" i="13"/>
  <c r="G19" i="13"/>
  <c r="E19" i="13"/>
  <c r="F19" i="13" s="1"/>
  <c r="D19" i="13"/>
  <c r="C19" i="13"/>
  <c r="I18" i="13"/>
  <c r="J18" i="13" s="1"/>
  <c r="H18" i="13"/>
  <c r="G18" i="13"/>
  <c r="E18" i="13"/>
  <c r="F18" i="13" s="1"/>
  <c r="D18" i="13"/>
  <c r="C18" i="13"/>
  <c r="J15" i="13"/>
  <c r="H15" i="13"/>
  <c r="F15" i="13"/>
  <c r="D15" i="13"/>
  <c r="J14" i="13"/>
  <c r="H14" i="13"/>
  <c r="F14" i="13"/>
  <c r="D14" i="13"/>
  <c r="E13" i="13"/>
  <c r="E40" i="13" s="1"/>
  <c r="J12" i="13"/>
  <c r="H12" i="13"/>
  <c r="F12" i="13"/>
  <c r="D12" i="13"/>
  <c r="I11" i="13"/>
  <c r="J11" i="13" s="1"/>
  <c r="H11" i="13"/>
  <c r="G11" i="13"/>
  <c r="G13" i="13" s="1"/>
  <c r="E11" i="13"/>
  <c r="E52" i="13" s="1"/>
  <c r="F52" i="13" s="1"/>
  <c r="D11" i="13"/>
  <c r="C11" i="13"/>
  <c r="C13" i="13" s="1"/>
  <c r="J10" i="13"/>
  <c r="H10" i="13"/>
  <c r="F10" i="13"/>
  <c r="D10" i="13"/>
  <c r="J9" i="13"/>
  <c r="H9" i="13"/>
  <c r="F9" i="13"/>
  <c r="D9" i="13"/>
  <c r="J8" i="13"/>
  <c r="H8" i="13"/>
  <c r="F8" i="13"/>
  <c r="D8" i="13"/>
  <c r="J7" i="13"/>
  <c r="H7" i="13"/>
  <c r="F7" i="13"/>
  <c r="D7" i="13"/>
  <c r="J6" i="13"/>
  <c r="H6" i="13"/>
  <c r="F6" i="13"/>
  <c r="D6" i="13"/>
  <c r="J5" i="13"/>
  <c r="H5" i="13"/>
  <c r="F5" i="13"/>
  <c r="D5" i="13"/>
  <c r="I39" i="12"/>
  <c r="J39" i="12" s="1"/>
  <c r="C39" i="12"/>
  <c r="D39" i="12" s="1"/>
  <c r="I38" i="12"/>
  <c r="J38" i="12" s="1"/>
  <c r="C38" i="12"/>
  <c r="D38" i="12" s="1"/>
  <c r="I37" i="12"/>
  <c r="J37" i="12" s="1"/>
  <c r="H37" i="12"/>
  <c r="G37" i="12"/>
  <c r="E37" i="12"/>
  <c r="F37" i="12" s="1"/>
  <c r="C37" i="12"/>
  <c r="D37" i="12" s="1"/>
  <c r="I36" i="12"/>
  <c r="G36" i="12"/>
  <c r="E36" i="12"/>
  <c r="C36" i="12"/>
  <c r="I30" i="12"/>
  <c r="G30" i="12"/>
  <c r="E30" i="12"/>
  <c r="I27" i="12"/>
  <c r="G27" i="12"/>
  <c r="E27" i="12"/>
  <c r="E21" i="12"/>
  <c r="C21" i="12"/>
  <c r="C22" i="12" s="1"/>
  <c r="Q19" i="12"/>
  <c r="P19" i="12"/>
  <c r="O19" i="12"/>
  <c r="N19" i="12"/>
  <c r="I19" i="12"/>
  <c r="J19" i="12" s="1"/>
  <c r="G19" i="12"/>
  <c r="G38" i="12" s="1"/>
  <c r="H38" i="12" s="1"/>
  <c r="E19" i="12"/>
  <c r="E38" i="12" s="1"/>
  <c r="F38" i="12" s="1"/>
  <c r="D19" i="12"/>
  <c r="C19" i="12"/>
  <c r="J15" i="12"/>
  <c r="H15" i="12"/>
  <c r="F15" i="12"/>
  <c r="D15" i="12"/>
  <c r="Q14" i="12"/>
  <c r="I21" i="12" s="1"/>
  <c r="P14" i="12"/>
  <c r="G21" i="12" s="1"/>
  <c r="G22" i="12" s="1"/>
  <c r="O14" i="12"/>
  <c r="O21" i="12" s="1"/>
  <c r="F43" i="12" s="1"/>
  <c r="N14" i="12"/>
  <c r="N21" i="12" s="1"/>
  <c r="D43" i="12" s="1"/>
  <c r="J14" i="12"/>
  <c r="H14" i="12"/>
  <c r="F14" i="12"/>
  <c r="D14" i="12"/>
  <c r="I13" i="12"/>
  <c r="I16" i="12" s="1"/>
  <c r="C13" i="12"/>
  <c r="C16" i="12" s="1"/>
  <c r="J12" i="12"/>
  <c r="H12" i="12"/>
  <c r="F12" i="12"/>
  <c r="D12" i="12"/>
  <c r="I11" i="12"/>
  <c r="J11" i="12" s="1"/>
  <c r="G11" i="12"/>
  <c r="G39" i="12" s="1"/>
  <c r="H39" i="12" s="1"/>
  <c r="E11" i="12"/>
  <c r="E39" i="12" s="1"/>
  <c r="F39" i="12" s="1"/>
  <c r="D11" i="12"/>
  <c r="C11" i="12"/>
  <c r="J10" i="12"/>
  <c r="H10" i="12"/>
  <c r="F10" i="12"/>
  <c r="D10" i="12"/>
  <c r="J9" i="12"/>
  <c r="H9" i="12"/>
  <c r="F9" i="12"/>
  <c r="D9" i="12"/>
  <c r="J8" i="12"/>
  <c r="H8" i="12"/>
  <c r="F8" i="12"/>
  <c r="D8" i="12"/>
  <c r="Q7" i="12"/>
  <c r="J44" i="12" s="1"/>
  <c r="P7" i="12"/>
  <c r="H44" i="12" s="1"/>
  <c r="O7" i="12"/>
  <c r="F44" i="12" s="1"/>
  <c r="N7" i="12"/>
  <c r="D44" i="12" s="1"/>
  <c r="J7" i="12"/>
  <c r="H7" i="12"/>
  <c r="F7" i="12"/>
  <c r="D7" i="12"/>
  <c r="J6" i="12"/>
  <c r="H6" i="12"/>
  <c r="F6" i="12"/>
  <c r="D6" i="12"/>
  <c r="J5" i="12"/>
  <c r="H5" i="12"/>
  <c r="F5" i="12"/>
  <c r="D5" i="12"/>
  <c r="C40" i="13" l="1"/>
  <c r="D13" i="13"/>
  <c r="C16" i="13"/>
  <c r="H31" i="13"/>
  <c r="G16" i="13"/>
  <c r="H13" i="13"/>
  <c r="G40" i="13"/>
  <c r="E16" i="13"/>
  <c r="I13" i="13"/>
  <c r="F11" i="13"/>
  <c r="E24" i="13"/>
  <c r="P38" i="13"/>
  <c r="H34" i="13" s="1"/>
  <c r="H57" i="13" s="1"/>
  <c r="C27" i="13"/>
  <c r="D31" i="13" s="1"/>
  <c r="J34" i="13"/>
  <c r="J57" i="13" s="1"/>
  <c r="Q38" i="13"/>
  <c r="F13" i="13"/>
  <c r="C50" i="13"/>
  <c r="D50" i="13" s="1"/>
  <c r="E27" i="13"/>
  <c r="G52" i="13"/>
  <c r="H52" i="13" s="1"/>
  <c r="F31" i="13"/>
  <c r="I50" i="13"/>
  <c r="J50" i="13" s="1"/>
  <c r="I52" i="13"/>
  <c r="J52" i="13" s="1"/>
  <c r="F28" i="13"/>
  <c r="D16" i="12"/>
  <c r="C23" i="12"/>
  <c r="D41" i="12" s="1"/>
  <c r="C24" i="12"/>
  <c r="D42" i="12" s="1"/>
  <c r="C40" i="12"/>
  <c r="D40" i="12" s="1"/>
  <c r="E22" i="12"/>
  <c r="J16" i="12"/>
  <c r="I29" i="12"/>
  <c r="I40" i="12"/>
  <c r="J40" i="12" s="1"/>
  <c r="P21" i="12"/>
  <c r="I28" i="12"/>
  <c r="Q21" i="12"/>
  <c r="H11" i="12"/>
  <c r="H43" i="12"/>
  <c r="F19" i="12"/>
  <c r="D13" i="12"/>
  <c r="H19" i="12"/>
  <c r="E13" i="12"/>
  <c r="F11" i="12"/>
  <c r="J13" i="12"/>
  <c r="G13" i="12"/>
  <c r="J23" i="11"/>
  <c r="J21" i="11"/>
  <c r="F55" i="11"/>
  <c r="K23" i="11" s="1"/>
  <c r="C55" i="11"/>
  <c r="K28" i="11"/>
  <c r="J28" i="11"/>
  <c r="J29" i="11" s="1"/>
  <c r="K26" i="11"/>
  <c r="J26" i="11"/>
  <c r="J27" i="11" s="1"/>
  <c r="K22" i="11"/>
  <c r="J22" i="11"/>
  <c r="K21" i="11"/>
  <c r="K17" i="11"/>
  <c r="J17" i="11"/>
  <c r="J18" i="11" s="1"/>
  <c r="J57" i="11" l="1"/>
  <c r="G41" i="13"/>
  <c r="H25" i="13"/>
  <c r="H56" i="13" s="1"/>
  <c r="G53" i="13"/>
  <c r="H16" i="13"/>
  <c r="H23" i="13"/>
  <c r="H55" i="13" s="1"/>
  <c r="C53" i="13"/>
  <c r="D23" i="13"/>
  <c r="D55" i="13" s="1"/>
  <c r="C41" i="13"/>
  <c r="D25" i="13"/>
  <c r="D56" i="13" s="1"/>
  <c r="D16" i="13"/>
  <c r="I16" i="13"/>
  <c r="I40" i="13"/>
  <c r="J13" i="13"/>
  <c r="F23" i="13"/>
  <c r="F55" i="13" s="1"/>
  <c r="F16" i="13"/>
  <c r="F25" i="13"/>
  <c r="F56" i="13" s="1"/>
  <c r="E41" i="13"/>
  <c r="E53" i="13"/>
  <c r="G28" i="12"/>
  <c r="H13" i="12"/>
  <c r="G16" i="12"/>
  <c r="E28" i="12"/>
  <c r="F13" i="12"/>
  <c r="E16" i="12"/>
  <c r="K58" i="11"/>
  <c r="J58" i="11"/>
  <c r="K57" i="11"/>
  <c r="J46" i="11"/>
  <c r="K45" i="11"/>
  <c r="J45" i="11"/>
  <c r="F38" i="11"/>
  <c r="K35" i="11" s="1"/>
  <c r="F37" i="11"/>
  <c r="C37" i="11"/>
  <c r="K32" i="11"/>
  <c r="J32" i="11"/>
  <c r="F28" i="11"/>
  <c r="C28" i="11"/>
  <c r="C38" i="11" s="1"/>
  <c r="J35" i="11" s="1"/>
  <c r="K24" i="11"/>
  <c r="J24" i="11"/>
  <c r="J25" i="11" s="1"/>
  <c r="K19" i="11"/>
  <c r="J19" i="11"/>
  <c r="J20" i="11" s="1"/>
  <c r="J59" i="11" s="1"/>
  <c r="G18" i="11"/>
  <c r="D18" i="11"/>
  <c r="K16" i="11"/>
  <c r="K40" i="11" s="1"/>
  <c r="J16" i="11"/>
  <c r="J40" i="11" s="1"/>
  <c r="G16" i="11"/>
  <c r="F16" i="11"/>
  <c r="C16" i="11"/>
  <c r="D16" i="11" s="1"/>
  <c r="G15" i="11"/>
  <c r="D15" i="11"/>
  <c r="G14" i="11"/>
  <c r="D14" i="11"/>
  <c r="K13" i="11"/>
  <c r="J13" i="11"/>
  <c r="K11" i="11"/>
  <c r="J11" i="11"/>
  <c r="G11" i="11"/>
  <c r="D11" i="11"/>
  <c r="G10" i="11"/>
  <c r="D10" i="11"/>
  <c r="G9" i="11"/>
  <c r="D9" i="11"/>
  <c r="K8" i="11"/>
  <c r="K64" i="11" s="1"/>
  <c r="J8" i="11"/>
  <c r="J64" i="11" s="1"/>
  <c r="F8" i="11"/>
  <c r="F12" i="11" s="1"/>
  <c r="C8" i="11"/>
  <c r="C12" i="11" s="1"/>
  <c r="G7" i="11"/>
  <c r="D7" i="11"/>
  <c r="G6" i="11"/>
  <c r="D6" i="11"/>
  <c r="K5" i="11"/>
  <c r="J5" i="11"/>
  <c r="K4" i="11"/>
  <c r="K61" i="11" s="1"/>
  <c r="J4" i="11"/>
  <c r="J61" i="11" s="1"/>
  <c r="G4" i="11"/>
  <c r="D4" i="11"/>
  <c r="G3" i="11"/>
  <c r="D3" i="11"/>
  <c r="F17" i="11" l="1"/>
  <c r="G12" i="11"/>
  <c r="K10" i="11"/>
  <c r="K12" i="11" s="1"/>
  <c r="K49" i="11" s="1"/>
  <c r="J36" i="11"/>
  <c r="J60" i="11"/>
  <c r="G8" i="11"/>
  <c r="K6" i="11"/>
  <c r="G54" i="13"/>
  <c r="H54" i="13" s="1"/>
  <c r="H53" i="13"/>
  <c r="D53" i="13"/>
  <c r="C54" i="13"/>
  <c r="D54" i="13" s="1"/>
  <c r="I41" i="13"/>
  <c r="I53" i="13"/>
  <c r="J16" i="13"/>
  <c r="F53" i="13"/>
  <c r="E54" i="13"/>
  <c r="F54" i="13" s="1"/>
  <c r="E40" i="12"/>
  <c r="F40" i="12" s="1"/>
  <c r="E23" i="12"/>
  <c r="F41" i="12" s="1"/>
  <c r="E29" i="12"/>
  <c r="E24" i="12"/>
  <c r="F42" i="12" s="1"/>
  <c r="F16" i="12"/>
  <c r="G40" i="12"/>
  <c r="H40" i="12" s="1"/>
  <c r="G23" i="12"/>
  <c r="H41" i="12" s="1"/>
  <c r="H16" i="12"/>
  <c r="G24" i="12"/>
  <c r="H42" i="12" s="1"/>
  <c r="G29" i="12"/>
  <c r="G17" i="11"/>
  <c r="F19" i="11"/>
  <c r="J10" i="11"/>
  <c r="D12" i="11"/>
  <c r="C17" i="11"/>
  <c r="K7" i="11"/>
  <c r="D8" i="11"/>
  <c r="J6" i="11"/>
  <c r="J7" i="11" s="1"/>
  <c r="J53" i="13" l="1"/>
  <c r="I54" i="13"/>
  <c r="J54" i="13" s="1"/>
  <c r="J12" i="11"/>
  <c r="J49" i="11" s="1"/>
  <c r="J54" i="11"/>
  <c r="C19" i="11"/>
  <c r="D17" i="11"/>
  <c r="K9" i="11"/>
  <c r="K47" i="11"/>
  <c r="F45" i="11"/>
  <c r="F46" i="11" s="1"/>
  <c r="G19" i="11"/>
  <c r="K14" i="11"/>
  <c r="K15" i="11" s="1"/>
  <c r="J9" i="11"/>
  <c r="J47" i="11"/>
  <c r="K30" i="11" l="1"/>
  <c r="F56" i="11"/>
  <c r="K48" i="11"/>
  <c r="K62" i="11"/>
  <c r="J14" i="11"/>
  <c r="J15" i="11" s="1"/>
  <c r="D19" i="11"/>
  <c r="C45" i="11"/>
  <c r="C46" i="11" s="1"/>
  <c r="J62" i="11"/>
  <c r="J48" i="11"/>
  <c r="K63" i="11"/>
  <c r="K50" i="11"/>
  <c r="J53" i="11" l="1"/>
  <c r="J63" i="11"/>
  <c r="J50" i="11"/>
  <c r="J30" i="11"/>
  <c r="C56" i="11"/>
  <c r="K55" i="11"/>
  <c r="K33" i="11"/>
  <c r="K65" i="11" s="1"/>
  <c r="K56" i="11"/>
  <c r="J31" i="11" l="1"/>
  <c r="J52" i="11" s="1"/>
  <c r="J55" i="11"/>
  <c r="J33" i="11"/>
  <c r="J34" i="11" s="1"/>
  <c r="J51" i="11" s="1"/>
  <c r="J56" i="11"/>
  <c r="J65" i="11" l="1"/>
  <c r="C44" i="10"/>
  <c r="C40" i="10"/>
  <c r="C32" i="10"/>
  <c r="C24" i="10"/>
  <c r="D23" i="10"/>
  <c r="G23" i="10" s="1"/>
  <c r="D22" i="10"/>
  <c r="G22" i="10" s="1"/>
  <c r="G21" i="10"/>
  <c r="I21" i="10" s="1"/>
  <c r="D21" i="10"/>
  <c r="D24" i="10" s="1"/>
  <c r="O14" i="10"/>
  <c r="D14" i="10"/>
  <c r="K12" i="10"/>
  <c r="G12" i="10"/>
  <c r="D12" i="10"/>
  <c r="O11" i="10"/>
  <c r="M11" i="10"/>
  <c r="M13" i="10" s="1"/>
  <c r="D11" i="10"/>
  <c r="C11" i="10"/>
  <c r="C13" i="10" s="1"/>
  <c r="O10" i="10"/>
  <c r="H10" i="10"/>
  <c r="K10" i="10" s="1"/>
  <c r="G10" i="10"/>
  <c r="E10" i="10"/>
  <c r="D10" i="10"/>
  <c r="O9" i="10"/>
  <c r="H9" i="10"/>
  <c r="E9" i="10"/>
  <c r="G9" i="10" s="1"/>
  <c r="D9" i="10"/>
  <c r="O8" i="10"/>
  <c r="E8" i="10"/>
  <c r="H8" i="10" s="1"/>
  <c r="D8" i="10"/>
  <c r="K7" i="10"/>
  <c r="G7" i="10"/>
  <c r="D7" i="10"/>
  <c r="O6" i="10"/>
  <c r="D6" i="10"/>
  <c r="K22" i="9"/>
  <c r="J22" i="9"/>
  <c r="K17" i="9"/>
  <c r="K24" i="9" s="1"/>
  <c r="J17" i="9"/>
  <c r="J24" i="9" s="1"/>
  <c r="G14" i="9"/>
  <c r="F14" i="9"/>
  <c r="D14" i="9"/>
  <c r="E13" i="9"/>
  <c r="F13" i="9" s="1"/>
  <c r="C13" i="9"/>
  <c r="C15" i="9" s="1"/>
  <c r="F12" i="9"/>
  <c r="D12" i="9"/>
  <c r="E11" i="9"/>
  <c r="F11" i="9" s="1"/>
  <c r="C11" i="9"/>
  <c r="G11" i="9" s="1"/>
  <c r="G10" i="9"/>
  <c r="F10" i="9"/>
  <c r="D10" i="9"/>
  <c r="K9" i="9"/>
  <c r="J9" i="9"/>
  <c r="G9" i="9"/>
  <c r="F9" i="9"/>
  <c r="D9" i="9"/>
  <c r="G8" i="9"/>
  <c r="F8" i="9"/>
  <c r="D8" i="9"/>
  <c r="F7" i="9"/>
  <c r="D7" i="9"/>
  <c r="G6" i="9"/>
  <c r="F6" i="9"/>
  <c r="D6" i="9"/>
  <c r="M15" i="10" l="1"/>
  <c r="I22" i="10"/>
  <c r="G24" i="10"/>
  <c r="H22" i="10"/>
  <c r="K8" i="10"/>
  <c r="I23" i="10"/>
  <c r="D13" i="10"/>
  <c r="C15" i="10"/>
  <c r="O13" i="10"/>
  <c r="K9" i="10"/>
  <c r="G8" i="10"/>
  <c r="D15" i="9"/>
  <c r="D13" i="9"/>
  <c r="D11" i="9"/>
  <c r="E15" i="9"/>
  <c r="F15" i="9" s="1"/>
  <c r="G13" i="9"/>
  <c r="H21" i="10" l="1"/>
  <c r="E6" i="10"/>
  <c r="O15" i="10"/>
  <c r="D15" i="10"/>
  <c r="H23" i="10"/>
  <c r="G15" i="9"/>
  <c r="N11" i="10" l="1"/>
  <c r="F10" i="10"/>
  <c r="G6" i="10"/>
  <c r="N12" i="10"/>
  <c r="F7" i="10"/>
  <c r="F6" i="10"/>
  <c r="N10" i="10"/>
  <c r="N9" i="10"/>
  <c r="N6" i="10"/>
  <c r="F12" i="10"/>
  <c r="N8" i="10"/>
  <c r="N7" i="10"/>
  <c r="E11" i="10"/>
  <c r="N14" i="10"/>
  <c r="H6" i="10"/>
  <c r="F8" i="10"/>
  <c r="N13" i="10"/>
  <c r="F9" i="10"/>
  <c r="N15" i="10"/>
  <c r="I6" i="10" l="1"/>
  <c r="I12" i="10"/>
  <c r="H11" i="10"/>
  <c r="I7" i="10"/>
  <c r="K6" i="10"/>
  <c r="I9" i="10"/>
  <c r="I10" i="10"/>
  <c r="I8" i="10"/>
  <c r="G11" i="10"/>
  <c r="F11" i="10"/>
  <c r="E13" i="10"/>
  <c r="E14" i="10" l="1"/>
  <c r="G13" i="10"/>
  <c r="F13" i="10"/>
  <c r="K11" i="10"/>
  <c r="H13" i="10"/>
  <c r="I11" i="10"/>
  <c r="H14" i="10" l="1"/>
  <c r="K13" i="10"/>
  <c r="I13" i="10"/>
  <c r="H15" i="10"/>
  <c r="G14" i="10"/>
  <c r="F14" i="10"/>
  <c r="E15" i="10"/>
  <c r="G15" i="10" l="1"/>
  <c r="F15" i="10"/>
  <c r="K15" i="10"/>
  <c r="I15" i="10"/>
  <c r="I14" i="10"/>
  <c r="K14" i="10"/>
</calcChain>
</file>

<file path=xl/sharedStrings.xml><?xml version="1.0" encoding="utf-8"?>
<sst xmlns="http://schemas.openxmlformats.org/spreadsheetml/2006/main" count="489" uniqueCount="188">
  <si>
    <t>Tase, t€</t>
  </si>
  <si>
    <t>Tuloslaskelma</t>
  </si>
  <si>
    <t>Eurot, t€</t>
  </si>
  <si>
    <t>%/Lv</t>
  </si>
  <si>
    <t>Muutos-%</t>
  </si>
  <si>
    <t>Vastaavaa</t>
  </si>
  <si>
    <t>Liikevaihto</t>
  </si>
  <si>
    <t>Lyhytaikaiset saamiset</t>
  </si>
  <si>
    <t>Liiketoiminnan muut tuotot</t>
  </si>
  <si>
    <t>Ainekäyttö</t>
  </si>
  <si>
    <t>Vastaavaa yhteensä</t>
  </si>
  <si>
    <t>Ulkopuoliset palvelut</t>
  </si>
  <si>
    <t>Henkilöstökulut</t>
  </si>
  <si>
    <t>Liiketoiminnan muut kulut</t>
  </si>
  <si>
    <t>Vastattavaa</t>
  </si>
  <si>
    <t>Käyttökate</t>
  </si>
  <si>
    <t>Osakepääoma</t>
  </si>
  <si>
    <t>Suunnitelman mukaiset poistot</t>
  </si>
  <si>
    <t>Ed. tilikausien voitto</t>
  </si>
  <si>
    <t>Liiketulos</t>
  </si>
  <si>
    <t>Tilikauden voitto</t>
  </si>
  <si>
    <t>Korkotuotot ja -kulut</t>
  </si>
  <si>
    <t>OPO yhteensä</t>
  </si>
  <si>
    <t>Välittömät verot</t>
  </si>
  <si>
    <t>Nettotulos</t>
  </si>
  <si>
    <t>Ostovelat</t>
  </si>
  <si>
    <t>Siirtovelat</t>
  </si>
  <si>
    <t>Muut lyhytaikaiset velat</t>
  </si>
  <si>
    <t>Palkkakate</t>
  </si>
  <si>
    <t>Lyhytaikaiset velat yhteensä</t>
  </si>
  <si>
    <t>Sijoitettu pääoma</t>
  </si>
  <si>
    <t>Vastattavaa yhteensä</t>
  </si>
  <si>
    <t>SiPO keskimäärin</t>
  </si>
  <si>
    <t>ROI</t>
  </si>
  <si>
    <t>ROE</t>
  </si>
  <si>
    <t>Henklöstömäärä keskimäärin</t>
  </si>
  <si>
    <t>Lv/hlö</t>
  </si>
  <si>
    <t>Liikevoitto/hlö</t>
  </si>
  <si>
    <t>Nettotulos/hlö</t>
  </si>
  <si>
    <t>Henkilöstökulut/hlö</t>
  </si>
  <si>
    <t>Rahoituskulut</t>
  </si>
  <si>
    <t>Bruttokate</t>
  </si>
  <si>
    <t>Muut aineettomat hyödykkeet</t>
  </si>
  <si>
    <t>Koneet ja kalusto</t>
  </si>
  <si>
    <t>Muut osakkeet ja osuudet</t>
  </si>
  <si>
    <t>Vaihto-omaisuus</t>
  </si>
  <si>
    <t>Myyntisaamiset</t>
  </si>
  <si>
    <t>Siirtosaamiset</t>
  </si>
  <si>
    <t>Lyhytaikaiset muut saamiset</t>
  </si>
  <si>
    <t>Rahat ja pankkisaamiset</t>
  </si>
  <si>
    <t>Pitkäaikaiset lainat rahoituslaitoksilta</t>
  </si>
  <si>
    <t>Lyhytaikaiset lainat rahoituslaitoksilta</t>
  </si>
  <si>
    <t>Tilauksista saadut ennakot</t>
  </si>
  <si>
    <t>VPO yhteensä</t>
  </si>
  <si>
    <t>OPO keskimäärin</t>
  </si>
  <si>
    <t>Omavaraisuusaste</t>
  </si>
  <si>
    <t>Maa- ja vesialueet</t>
  </si>
  <si>
    <t>Rakennukset ja rakennelmat</t>
  </si>
  <si>
    <t>Muut aineelliset hyödykkeet</t>
  </si>
  <si>
    <t>Keskeneräiset työt</t>
  </si>
  <si>
    <t>Sisäiset osakkeet ja osakkuudet</t>
  </si>
  <si>
    <t>Pitkäaikaiset lainasaamiset</t>
  </si>
  <si>
    <t>Pitkäaikaiset muut saamiset</t>
  </si>
  <si>
    <t>Lyhytaikaiset lainasaamiset</t>
  </si>
  <si>
    <t>Käyttöomaisuus</t>
  </si>
  <si>
    <t>Käyttöpääoma</t>
  </si>
  <si>
    <t>Käyttöpääoma-%</t>
  </si>
  <si>
    <t>Sidotun pääoman tuotto-% (ROCE)</t>
  </si>
  <si>
    <t>Käyttöpääoma keskimäärin</t>
  </si>
  <si>
    <t>Käyttöomaisuus keskimäärin</t>
  </si>
  <si>
    <t>Metallialan Oy</t>
  </si>
  <si>
    <t>Eurot</t>
  </si>
  <si>
    <t>%</t>
  </si>
  <si>
    <t>Rahoitustulos</t>
  </si>
  <si>
    <t>Quick Ratio</t>
  </si>
  <si>
    <t>Tase</t>
  </si>
  <si>
    <t>Rahalt ja pankkisaamiset</t>
  </si>
  <si>
    <t>Muu rahastot</t>
  </si>
  <si>
    <t>Tuloslaskelma 2020</t>
  </si>
  <si>
    <t>Budjetti 2021</t>
  </si>
  <si>
    <t>Best case scenario 2021</t>
  </si>
  <si>
    <t>Tuloslaskelma 2019</t>
  </si>
  <si>
    <t>Kasvukerroin</t>
  </si>
  <si>
    <t>Ennuste</t>
  </si>
  <si>
    <t>Volyymin</t>
  </si>
  <si>
    <t>Hinnan</t>
  </si>
  <si>
    <t>Liikevaihtoennuste</t>
  </si>
  <si>
    <t>Palvelukohtaiset laskelmat</t>
  </si>
  <si>
    <t>Jakauma</t>
  </si>
  <si>
    <t>kasvukerroin</t>
  </si>
  <si>
    <t>Työpajat ja konsultointi</t>
  </si>
  <si>
    <t>Koulutukset ja digivalmennukset</t>
  </si>
  <si>
    <t>Muut täsmätuotteet</t>
  </si>
  <si>
    <t>Yhteensä</t>
  </si>
  <si>
    <t>Kasvuennuste</t>
  </si>
  <si>
    <t>Ulkopuoliset palvelut 2021</t>
  </si>
  <si>
    <t>Henkilöstökulut 2021</t>
  </si>
  <si>
    <t>Liiketoiminnan muut kulut 2021</t>
  </si>
  <si>
    <t>Hae ja laske seuraavat erät esimerkkitilinpäätöksestä</t>
  </si>
  <si>
    <t>LIIKEVAIHTO</t>
  </si>
  <si>
    <t>LIIKETOIMINNAN MUUT TUOTOT</t>
  </si>
  <si>
    <t>MATERIAALIT JA PALVELUT</t>
  </si>
  <si>
    <t>Tilikauden ostot</t>
  </si>
  <si>
    <t xml:space="preserve">   Aineet, tarvikkeet ja tavarat</t>
  </si>
  <si>
    <t>Myytyjen palveluiden hankintameno</t>
  </si>
  <si>
    <t xml:space="preserve">   Ulkopuoliset palvelut</t>
  </si>
  <si>
    <t>Myyntikate</t>
  </si>
  <si>
    <t xml:space="preserve">   Yhteensä</t>
  </si>
  <si>
    <t>HENKILÖSTÖKULUT</t>
  </si>
  <si>
    <t>POISTOT</t>
  </si>
  <si>
    <t>LIIKETOIMINNAN MUUT KULUT</t>
  </si>
  <si>
    <t>Poistot</t>
  </si>
  <si>
    <t>LIIKEVOITTO</t>
  </si>
  <si>
    <t>RAHOITUSTUOTOT JA KULUT</t>
  </si>
  <si>
    <t>Verot</t>
  </si>
  <si>
    <t xml:space="preserve">   Rahoitustuotot</t>
  </si>
  <si>
    <t xml:space="preserve">   Rahoituskulut</t>
  </si>
  <si>
    <t>VOITTO ENNEN VEROJA</t>
  </si>
  <si>
    <t>TULOVEROT</t>
  </si>
  <si>
    <t>Vaihto-omaisuus keskimäärin</t>
  </si>
  <si>
    <t>TILIKAUDEN VOITTO (TAPPIO)</t>
  </si>
  <si>
    <t>Myyntisaamiset keskimäärin</t>
  </si>
  <si>
    <t>VASTAAVAA</t>
  </si>
  <si>
    <t>Lyhytaikainen vieras pääoma</t>
  </si>
  <si>
    <t>PYSYVÄT VASTAAVAT</t>
  </si>
  <si>
    <t xml:space="preserve">   Aineelliset hyödykkeet</t>
  </si>
  <si>
    <t>Ostovelat keskimäärin</t>
  </si>
  <si>
    <t xml:space="preserve">      Koneet ja kalusto</t>
  </si>
  <si>
    <t xml:space="preserve">   Sijoitukset</t>
  </si>
  <si>
    <t>PYSYVÄT VASTAAVAT YHTEENSÄ</t>
  </si>
  <si>
    <t>VAIHTUVAT VASTAAVAT</t>
  </si>
  <si>
    <t xml:space="preserve">   Vaihto-omaisuus</t>
  </si>
  <si>
    <t>Oma pääoma</t>
  </si>
  <si>
    <t xml:space="preserve">      Tavarat</t>
  </si>
  <si>
    <t>Oma pääoma keskimäärin</t>
  </si>
  <si>
    <t xml:space="preserve">   Saamiset</t>
  </si>
  <si>
    <t>Korollinen vieras pääoma</t>
  </si>
  <si>
    <t xml:space="preserve">      Myyntisaamiset</t>
  </si>
  <si>
    <t xml:space="preserve">      Siirtosaamiset</t>
  </si>
  <si>
    <t>Sijoitettu pääoma keskimäärin</t>
  </si>
  <si>
    <t xml:space="preserve">      Lyhytaikaiset muut saamiset</t>
  </si>
  <si>
    <t>Taseen loppusumma</t>
  </si>
  <si>
    <t xml:space="preserve">   Rahat ja pankkisaamiset</t>
  </si>
  <si>
    <t>Taseen loppusumma keskimäärin</t>
  </si>
  <si>
    <t>VAIHTUVAT VASTAAVAT YHTEENSÄ</t>
  </si>
  <si>
    <t>Henkilöstöä keskimäärin</t>
  </si>
  <si>
    <t>VASTAAVAA YHTEENSÄ</t>
  </si>
  <si>
    <t>Päiviä vuodessa</t>
  </si>
  <si>
    <t>Omistajan tuottovaatimus OPO:lle</t>
  </si>
  <si>
    <t>VASTATTAVAA</t>
  </si>
  <si>
    <t>Lainojen keskimääräinen vuosikorko</t>
  </si>
  <si>
    <t>OMA PÄÄOMA</t>
  </si>
  <si>
    <t>Yhteisöverokanta (desimaalisena)</t>
  </si>
  <si>
    <t xml:space="preserve">   Osakepääoma</t>
  </si>
  <si>
    <t xml:space="preserve">   Muut rahastot</t>
  </si>
  <si>
    <t>Laske seuraavat tunnusluvut</t>
  </si>
  <si>
    <t xml:space="preserve">   Edellisten tilikausien voitto</t>
  </si>
  <si>
    <t xml:space="preserve">   Tilikauden voitto</t>
  </si>
  <si>
    <t>OMA PÄÄOMA YHTEENSÄ</t>
  </si>
  <si>
    <t>Liikevaihdon kasvuprosentti</t>
  </si>
  <si>
    <t>VIERAS PÄÄOMA</t>
  </si>
  <si>
    <t>Myyntikateprosentti</t>
  </si>
  <si>
    <t>PITKÄAIKAINEN</t>
  </si>
  <si>
    <t>Palkkakateprosentti</t>
  </si>
  <si>
    <t xml:space="preserve">   Lainat rahoituslaitoksilta</t>
  </si>
  <si>
    <t>Käyttökateprosentti</t>
  </si>
  <si>
    <t>LYHYTAIKAINEN</t>
  </si>
  <si>
    <t>Nettotulosprosentti</t>
  </si>
  <si>
    <t>Sijoitetun pääoman tuottoprosentti (ROI)</t>
  </si>
  <si>
    <t xml:space="preserve">   Ostovelat</t>
  </si>
  <si>
    <t>Oman pääoman tuottoprosentti (ROE)</t>
  </si>
  <si>
    <t xml:space="preserve">   Muut velat</t>
  </si>
  <si>
    <t>Koko pääoman tuottoprosentti (ROA)</t>
  </si>
  <si>
    <t xml:space="preserve">   Siirtovelat</t>
  </si>
  <si>
    <t>Sidotun pääoman tuottoprosentti (ROCE)</t>
  </si>
  <si>
    <t>VIERAS PÄÄOMA YHTEENSÄ</t>
  </si>
  <si>
    <t>VASTATTAVAA YHTEENSÄ</t>
  </si>
  <si>
    <t>Nettovelkaantumisaste</t>
  </si>
  <si>
    <t>Current Ratio</t>
  </si>
  <si>
    <t>Myyntisaamisten kiertoaika</t>
  </si>
  <si>
    <t>Ostovelkojen kiertoaika</t>
  </si>
  <si>
    <t>Liikevaihto/hlö</t>
  </si>
  <si>
    <t>Palkkakate/hlö</t>
  </si>
  <si>
    <t>WACC (%)</t>
  </si>
  <si>
    <t>IT-Kehitys Oy</t>
  </si>
  <si>
    <t>Tunnusluvut, IT-Kehitys Oy</t>
  </si>
  <si>
    <t>Tuloslaskelma, IT-Palvelu Oy</t>
  </si>
  <si>
    <t>IT-Palvelu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</si>
</sst>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0.000"/>
    <numFmt numFmtId="166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2" fillId="0" borderId="0" xfId="0" applyNumberFormat="1" applyFont="1"/>
    <xf numFmtId="164" fontId="0" fillId="3" borderId="1" xfId="0" applyNumberFormat="1" applyFill="1" applyBorder="1"/>
    <xf numFmtId="164" fontId="0" fillId="0" borderId="0" xfId="0" applyNumberFormat="1"/>
    <xf numFmtId="165" fontId="0" fillId="0" borderId="0" xfId="0" applyNumberFormat="1"/>
    <xf numFmtId="3" fontId="0" fillId="2" borderId="0" xfId="0" applyNumberFormat="1" applyFill="1"/>
    <xf numFmtId="164" fontId="0" fillId="3" borderId="0" xfId="0" applyNumberFormat="1" applyFill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0" fillId="2" borderId="6" xfId="0" applyNumberFormat="1" applyFill="1" applyBorder="1"/>
    <xf numFmtId="3" fontId="0" fillId="2" borderId="8" xfId="0" applyNumberFormat="1" applyFill="1" applyBorder="1"/>
    <xf numFmtId="3" fontId="0" fillId="2" borderId="3" xfId="0" applyNumberFormat="1" applyFill="1" applyBorder="1"/>
    <xf numFmtId="164" fontId="0" fillId="3" borderId="4" xfId="0" applyNumberFormat="1" applyFill="1" applyBorder="1"/>
    <xf numFmtId="164" fontId="0" fillId="3" borderId="7" xfId="0" applyNumberFormat="1" applyFill="1" applyBorder="1"/>
    <xf numFmtId="164" fontId="0" fillId="3" borderId="9" xfId="0" applyNumberFormat="1" applyFill="1" applyBorder="1"/>
    <xf numFmtId="164" fontId="0" fillId="3" borderId="5" xfId="0" applyNumberFormat="1" applyFill="1" applyBorder="1"/>
    <xf numFmtId="0" fontId="2" fillId="0" borderId="2" xfId="0" applyFont="1" applyBorder="1"/>
    <xf numFmtId="0" fontId="1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2" fillId="0" borderId="11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1" xfId="0" applyFont="1" applyBorder="1"/>
    <xf numFmtId="3" fontId="0" fillId="0" borderId="8" xfId="0" applyNumberFormat="1" applyBorder="1"/>
    <xf numFmtId="0" fontId="3" fillId="0" borderId="10" xfId="0" applyFont="1" applyBorder="1"/>
    <xf numFmtId="3" fontId="0" fillId="0" borderId="6" xfId="0" applyNumberFormat="1" applyBorder="1"/>
    <xf numFmtId="10" fontId="0" fillId="0" borderId="7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7" xfId="0" applyBorder="1"/>
    <xf numFmtId="2" fontId="0" fillId="0" borderId="7" xfId="0" applyNumberFormat="1" applyBorder="1"/>
    <xf numFmtId="0" fontId="0" fillId="0" borderId="15" xfId="0" applyBorder="1"/>
    <xf numFmtId="3" fontId="0" fillId="0" borderId="12" xfId="0" applyNumberFormat="1" applyBorder="1"/>
    <xf numFmtId="0" fontId="0" fillId="0" borderId="14" xfId="0" applyBorder="1"/>
    <xf numFmtId="0" fontId="0" fillId="0" borderId="8" xfId="0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/>
    <xf numFmtId="164" fontId="0" fillId="0" borderId="10" xfId="0" applyNumberFormat="1" applyBorder="1"/>
    <xf numFmtId="164" fontId="0" fillId="0" borderId="9" xfId="0" applyNumberFormat="1" applyBorder="1"/>
    <xf numFmtId="164" fontId="0" fillId="0" borderId="1" xfId="0" applyNumberFormat="1" applyBorder="1"/>
    <xf numFmtId="164" fontId="0" fillId="0" borderId="11" xfId="0" applyNumberFormat="1" applyBorder="1"/>
    <xf numFmtId="0" fontId="0" fillId="0" borderId="3" xfId="0" applyBorder="1"/>
    <xf numFmtId="164" fontId="0" fillId="0" borderId="5" xfId="0" applyNumberFormat="1" applyBorder="1"/>
    <xf numFmtId="0" fontId="0" fillId="0" borderId="4" xfId="0" applyBorder="1"/>
    <xf numFmtId="164" fontId="0" fillId="0" borderId="4" xfId="0" applyNumberFormat="1" applyBorder="1"/>
    <xf numFmtId="164" fontId="0" fillId="0" borderId="2" xfId="0" applyNumberFormat="1" applyBorder="1"/>
    <xf numFmtId="0" fontId="1" fillId="0" borderId="11" xfId="0" applyFont="1" applyBorder="1"/>
    <xf numFmtId="0" fontId="1" fillId="0" borderId="13" xfId="0" applyFont="1" applyBorder="1"/>
    <xf numFmtId="9" fontId="0" fillId="0" borderId="1" xfId="0" applyNumberFormat="1" applyBorder="1"/>
    <xf numFmtId="9" fontId="0" fillId="0" borderId="0" xfId="0" applyNumberFormat="1"/>
    <xf numFmtId="3" fontId="0" fillId="0" borderId="3" xfId="0" applyNumberFormat="1" applyBorder="1"/>
    <xf numFmtId="0" fontId="1" fillId="0" borderId="9" xfId="0" applyFont="1" applyBorder="1"/>
    <xf numFmtId="0" fontId="1" fillId="0" borderId="8" xfId="0" applyFont="1" applyBorder="1"/>
    <xf numFmtId="0" fontId="0" fillId="0" borderId="9" xfId="0" applyBorder="1"/>
    <xf numFmtId="0" fontId="1" fillId="0" borderId="10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9" fontId="0" fillId="0" borderId="8" xfId="0" applyNumberFormat="1" applyBorder="1"/>
    <xf numFmtId="1" fontId="0" fillId="0" borderId="6" xfId="0" applyNumberFormat="1" applyBorder="1"/>
    <xf numFmtId="9" fontId="0" fillId="0" borderId="6" xfId="0" applyNumberFormat="1" applyBorder="1"/>
    <xf numFmtId="9" fontId="0" fillId="0" borderId="12" xfId="0" applyNumberFormat="1" applyBorder="1"/>
    <xf numFmtId="1" fontId="0" fillId="0" borderId="3" xfId="0" applyNumberFormat="1" applyBorder="1"/>
    <xf numFmtId="0" fontId="0" fillId="0" borderId="13" xfId="0" applyBorder="1"/>
    <xf numFmtId="0" fontId="1" fillId="0" borderId="7" xfId="0" applyFont="1" applyBorder="1"/>
    <xf numFmtId="1" fontId="1" fillId="0" borderId="13" xfId="0" applyNumberFormat="1" applyFont="1" applyBorder="1"/>
    <xf numFmtId="9" fontId="0" fillId="0" borderId="13" xfId="0" applyNumberFormat="1" applyBorder="1"/>
    <xf numFmtId="9" fontId="0" fillId="0" borderId="7" xfId="0" applyNumberFormat="1" applyBorder="1"/>
    <xf numFmtId="1" fontId="1" fillId="0" borderId="14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5" fillId="0" borderId="0" xfId="0" applyNumberFormat="1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164" fontId="5" fillId="0" borderId="0" xfId="0" applyNumberFormat="1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3" fontId="6" fillId="0" borderId="0" xfId="0" applyNumberFormat="1" applyFont="1"/>
    <xf numFmtId="0" fontId="6" fillId="0" borderId="2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1" xfId="0" applyNumberFormat="1" applyFont="1" applyBorder="1"/>
    <xf numFmtId="164" fontId="5" fillId="0" borderId="1" xfId="0" applyNumberFormat="1" applyFont="1" applyBorder="1"/>
    <xf numFmtId="0" fontId="6" fillId="0" borderId="1" xfId="0" applyFont="1" applyBorder="1"/>
    <xf numFmtId="3" fontId="4" fillId="0" borderId="1" xfId="0" applyNumberFormat="1" applyFont="1" applyBorder="1"/>
    <xf numFmtId="3" fontId="6" fillId="0" borderId="13" xfId="0" applyNumberFormat="1" applyFont="1" applyBorder="1"/>
    <xf numFmtId="164" fontId="5" fillId="0" borderId="13" xfId="0" applyNumberFormat="1" applyFont="1" applyBorder="1"/>
    <xf numFmtId="3" fontId="6" fillId="4" borderId="2" xfId="0" applyNumberFormat="1" applyFont="1" applyFill="1" applyBorder="1" applyAlignment="1">
      <alignment horizontal="center"/>
    </xf>
    <xf numFmtId="14" fontId="4" fillId="0" borderId="0" xfId="0" applyNumberFormat="1" applyFont="1"/>
    <xf numFmtId="1" fontId="6" fillId="0" borderId="0" xfId="0" applyNumberFormat="1" applyFont="1"/>
    <xf numFmtId="3" fontId="6" fillId="0" borderId="16" xfId="0" applyNumberFormat="1" applyFont="1" applyBorder="1"/>
    <xf numFmtId="2" fontId="6" fillId="0" borderId="2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7" fillId="0" borderId="0" xfId="0" applyFont="1"/>
    <xf numFmtId="10" fontId="0" fillId="0" borderId="9" xfId="0" applyNumberFormat="1" applyBorder="1"/>
    <xf numFmtId="0" fontId="0" fillId="0" borderId="12" xfId="0" applyBorder="1"/>
    <xf numFmtId="2" fontId="0" fillId="0" borderId="14" xfId="0" applyNumberForma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0261D-DDBD-B647-BC67-762B42FE4440}">
  <dimension ref="B3:Q44"/>
  <sheetViews>
    <sheetView workbookViewId="0">
      <selection activeCell="B47" sqref="B47"/>
    </sheetView>
  </sheetViews>
  <sheetFormatPr baseColWidth="10" defaultRowHeight="16" x14ac:dyDescent="0.2"/>
  <cols>
    <col min="2" max="2" width="28.33203125" customWidth="1"/>
    <col min="13" max="13" width="24" customWidth="1"/>
  </cols>
  <sheetData>
    <row r="3" spans="2:17" x14ac:dyDescent="0.2">
      <c r="B3" s="22" t="s">
        <v>184</v>
      </c>
      <c r="C3" s="110">
        <v>2020</v>
      </c>
      <c r="D3" s="111"/>
      <c r="E3" s="110">
        <v>2019</v>
      </c>
      <c r="F3" s="111"/>
      <c r="G3" s="110">
        <v>2018</v>
      </c>
      <c r="H3" s="111"/>
      <c r="I3" s="110">
        <v>2017</v>
      </c>
      <c r="J3" s="112"/>
      <c r="K3" s="2"/>
      <c r="M3" s="1" t="s">
        <v>0</v>
      </c>
      <c r="N3" s="2"/>
    </row>
    <row r="4" spans="2:17" x14ac:dyDescent="0.2">
      <c r="B4" s="23" t="s">
        <v>1</v>
      </c>
      <c r="C4" s="14" t="s">
        <v>2</v>
      </c>
      <c r="D4" s="12" t="s">
        <v>3</v>
      </c>
      <c r="E4" s="14" t="s">
        <v>2</v>
      </c>
      <c r="F4" s="12" t="s">
        <v>3</v>
      </c>
      <c r="G4" s="14" t="s">
        <v>2</v>
      </c>
      <c r="H4" s="12" t="s">
        <v>3</v>
      </c>
      <c r="I4" s="14" t="s">
        <v>2</v>
      </c>
      <c r="J4" s="13" t="s">
        <v>3</v>
      </c>
      <c r="M4" s="2" t="s">
        <v>5</v>
      </c>
      <c r="N4" s="2">
        <v>2020</v>
      </c>
      <c r="O4" s="2">
        <v>2019</v>
      </c>
      <c r="P4" s="2">
        <v>2018</v>
      </c>
      <c r="Q4" s="2">
        <v>2017</v>
      </c>
    </row>
    <row r="5" spans="2:17" x14ac:dyDescent="0.2">
      <c r="B5" s="24" t="s">
        <v>6</v>
      </c>
      <c r="C5" s="15">
        <v>2443</v>
      </c>
      <c r="D5" s="11">
        <f t="shared" ref="D5:D16" si="0">C5/$C$5</f>
        <v>1</v>
      </c>
      <c r="E5" s="15">
        <v>2353</v>
      </c>
      <c r="F5" s="11">
        <f>E5/$E$5</f>
        <v>1</v>
      </c>
      <c r="G5" s="15">
        <v>2090</v>
      </c>
      <c r="H5" s="11">
        <f>G5/$G$5</f>
        <v>1</v>
      </c>
      <c r="I5" s="15">
        <v>2314</v>
      </c>
      <c r="J5" s="19">
        <f>I5/$I$5</f>
        <v>1</v>
      </c>
      <c r="M5" t="s">
        <v>7</v>
      </c>
      <c r="N5" s="3">
        <v>465</v>
      </c>
      <c r="O5" s="3">
        <v>441</v>
      </c>
      <c r="P5" s="3">
        <v>399</v>
      </c>
      <c r="Q5" s="3">
        <v>341</v>
      </c>
    </row>
    <row r="6" spans="2:17" x14ac:dyDescent="0.2">
      <c r="B6" s="24" t="s">
        <v>8</v>
      </c>
      <c r="C6" s="15">
        <v>70</v>
      </c>
      <c r="D6" s="11">
        <f t="shared" si="0"/>
        <v>2.865329512893983E-2</v>
      </c>
      <c r="E6" s="15">
        <v>0</v>
      </c>
      <c r="F6" s="11">
        <f t="shared" ref="F6:F16" si="1">E6/$E$5</f>
        <v>0</v>
      </c>
      <c r="G6" s="15">
        <v>25</v>
      </c>
      <c r="H6" s="11">
        <f t="shared" ref="H6:H16" si="2">G6/$G$5</f>
        <v>1.1961722488038277E-2</v>
      </c>
      <c r="I6" s="15">
        <v>1</v>
      </c>
      <c r="J6" s="19">
        <f t="shared" ref="J6:J16" si="3">I6/$I$5</f>
        <v>4.3215211754537599E-4</v>
      </c>
      <c r="M6" t="s">
        <v>49</v>
      </c>
      <c r="N6" s="3">
        <v>605</v>
      </c>
      <c r="O6" s="3">
        <v>423</v>
      </c>
      <c r="P6" s="3">
        <v>376</v>
      </c>
      <c r="Q6" s="3">
        <v>657</v>
      </c>
    </row>
    <row r="7" spans="2:17" x14ac:dyDescent="0.2">
      <c r="B7" s="24" t="s">
        <v>9</v>
      </c>
      <c r="C7" s="15">
        <v>-26</v>
      </c>
      <c r="D7" s="11">
        <f>C7/$C$5</f>
        <v>-1.0642652476463364E-2</v>
      </c>
      <c r="E7" s="15">
        <v>-19</v>
      </c>
      <c r="F7" s="11">
        <f t="shared" si="1"/>
        <v>-8.0747981300467488E-3</v>
      </c>
      <c r="G7" s="15">
        <v>-6</v>
      </c>
      <c r="H7" s="11">
        <f t="shared" si="2"/>
        <v>-2.8708133971291866E-3</v>
      </c>
      <c r="I7" s="15">
        <v>-46</v>
      </c>
      <c r="J7" s="19">
        <f t="shared" si="3"/>
        <v>-1.9878997407087293E-2</v>
      </c>
      <c r="M7" s="4" t="s">
        <v>10</v>
      </c>
      <c r="N7" s="5">
        <f>SUM(N5:N6)</f>
        <v>1070</v>
      </c>
      <c r="O7" s="5">
        <f>SUM(O5:O6)</f>
        <v>864</v>
      </c>
      <c r="P7" s="5">
        <f t="shared" ref="P7:Q7" si="4">SUM(P5:P6)</f>
        <v>775</v>
      </c>
      <c r="Q7" s="5">
        <f t="shared" si="4"/>
        <v>998</v>
      </c>
    </row>
    <row r="8" spans="2:17" x14ac:dyDescent="0.2">
      <c r="B8" s="24" t="s">
        <v>11</v>
      </c>
      <c r="C8" s="15">
        <v>-102</v>
      </c>
      <c r="D8" s="11">
        <f t="shared" si="0"/>
        <v>-4.1751944330740892E-2</v>
      </c>
      <c r="E8" s="15">
        <v>-87</v>
      </c>
      <c r="F8" s="11">
        <f t="shared" si="1"/>
        <v>-3.6974075648108798E-2</v>
      </c>
      <c r="G8" s="15">
        <v>-212</v>
      </c>
      <c r="H8" s="11">
        <f t="shared" si="2"/>
        <v>-0.10143540669856459</v>
      </c>
      <c r="I8" s="15">
        <v>-138</v>
      </c>
      <c r="J8" s="19">
        <f t="shared" si="3"/>
        <v>-5.9636992221261884E-2</v>
      </c>
      <c r="N8" s="3"/>
      <c r="O8" s="3"/>
      <c r="P8" s="3"/>
    </row>
    <row r="9" spans="2:17" x14ac:dyDescent="0.2">
      <c r="B9" s="24" t="s">
        <v>12</v>
      </c>
      <c r="C9" s="15">
        <v>-1445</v>
      </c>
      <c r="D9" s="11">
        <f t="shared" si="0"/>
        <v>-0.59148587801882935</v>
      </c>
      <c r="E9" s="15">
        <v>-1228</v>
      </c>
      <c r="F9" s="11">
        <f t="shared" si="1"/>
        <v>-0.52188695282617936</v>
      </c>
      <c r="G9" s="15">
        <v>-1049</v>
      </c>
      <c r="H9" s="11">
        <f t="shared" si="2"/>
        <v>-0.50191387559808609</v>
      </c>
      <c r="I9" s="15">
        <v>-938</v>
      </c>
      <c r="J9" s="19">
        <f t="shared" si="3"/>
        <v>-0.40535868625756266</v>
      </c>
      <c r="M9" s="1" t="s">
        <v>0</v>
      </c>
      <c r="N9" s="3"/>
      <c r="O9" s="3"/>
      <c r="P9" s="3"/>
    </row>
    <row r="10" spans="2:17" x14ac:dyDescent="0.2">
      <c r="B10" s="24" t="s">
        <v>13</v>
      </c>
      <c r="C10" s="15">
        <v>-423</v>
      </c>
      <c r="D10" s="11">
        <f t="shared" si="0"/>
        <v>-0.17314776913630781</v>
      </c>
      <c r="E10" s="15">
        <v>-521</v>
      </c>
      <c r="F10" s="11">
        <f t="shared" si="1"/>
        <v>-0.22141946451338718</v>
      </c>
      <c r="G10" s="15">
        <v>-642</v>
      </c>
      <c r="H10" s="11">
        <f t="shared" si="2"/>
        <v>-0.30717703349282299</v>
      </c>
      <c r="I10" s="15">
        <v>-606</v>
      </c>
      <c r="J10" s="19">
        <f t="shared" si="3"/>
        <v>-0.26188418323249785</v>
      </c>
      <c r="M10" s="2" t="s">
        <v>14</v>
      </c>
      <c r="N10" s="2">
        <v>2020</v>
      </c>
      <c r="O10" s="2">
        <v>2019</v>
      </c>
      <c r="P10" s="6">
        <v>2018</v>
      </c>
      <c r="Q10" s="2">
        <v>2017</v>
      </c>
    </row>
    <row r="11" spans="2:17" x14ac:dyDescent="0.2">
      <c r="B11" s="25" t="s">
        <v>15</v>
      </c>
      <c r="C11" s="16">
        <f>SUM(C5:C10)</f>
        <v>517</v>
      </c>
      <c r="D11" s="7">
        <f t="shared" si="0"/>
        <v>0.21162505116659844</v>
      </c>
      <c r="E11" s="16">
        <f>SUM(E5:E10)</f>
        <v>498</v>
      </c>
      <c r="F11" s="7">
        <f t="shared" si="1"/>
        <v>0.21164470888227793</v>
      </c>
      <c r="G11" s="16">
        <f>SUM(G5:G10)</f>
        <v>206</v>
      </c>
      <c r="H11" s="7">
        <f t="shared" si="2"/>
        <v>9.856459330143541E-2</v>
      </c>
      <c r="I11" s="16">
        <f>SUM(I5:I10)</f>
        <v>587</v>
      </c>
      <c r="J11" s="20">
        <f t="shared" si="3"/>
        <v>0.25367329299913571</v>
      </c>
      <c r="M11" t="s">
        <v>16</v>
      </c>
      <c r="N11" s="3">
        <v>3</v>
      </c>
      <c r="O11" s="3">
        <v>3</v>
      </c>
      <c r="P11" s="3">
        <v>3</v>
      </c>
      <c r="Q11" s="3">
        <v>3</v>
      </c>
    </row>
    <row r="12" spans="2:17" x14ac:dyDescent="0.2">
      <c r="B12" s="24" t="s">
        <v>17</v>
      </c>
      <c r="C12" s="15">
        <v>0</v>
      </c>
      <c r="D12" s="11">
        <f t="shared" si="0"/>
        <v>0</v>
      </c>
      <c r="E12" s="15">
        <v>0</v>
      </c>
      <c r="F12" s="11">
        <f t="shared" si="1"/>
        <v>0</v>
      </c>
      <c r="G12" s="15">
        <v>0</v>
      </c>
      <c r="H12" s="11">
        <f t="shared" si="2"/>
        <v>0</v>
      </c>
      <c r="I12" s="15">
        <v>0</v>
      </c>
      <c r="J12" s="19">
        <f t="shared" si="3"/>
        <v>0</v>
      </c>
      <c r="M12" t="s">
        <v>18</v>
      </c>
      <c r="N12" s="3">
        <v>230</v>
      </c>
      <c r="O12">
        <v>51</v>
      </c>
      <c r="P12" s="3">
        <v>295</v>
      </c>
      <c r="Q12">
        <v>188</v>
      </c>
    </row>
    <row r="13" spans="2:17" x14ac:dyDescent="0.2">
      <c r="B13" s="25" t="s">
        <v>19</v>
      </c>
      <c r="C13" s="16">
        <f>SUM(C11:C12)</f>
        <v>517</v>
      </c>
      <c r="D13" s="7">
        <f t="shared" si="0"/>
        <v>0.21162505116659844</v>
      </c>
      <c r="E13" s="16">
        <f>SUM(E11:E12)</f>
        <v>498</v>
      </c>
      <c r="F13" s="7">
        <f t="shared" si="1"/>
        <v>0.21164470888227793</v>
      </c>
      <c r="G13" s="16">
        <f>SUM(G11:G12)</f>
        <v>206</v>
      </c>
      <c r="H13" s="7">
        <f t="shared" si="2"/>
        <v>9.856459330143541E-2</v>
      </c>
      <c r="I13" s="16">
        <f>SUM(I11:I12)</f>
        <v>587</v>
      </c>
      <c r="J13" s="20">
        <f t="shared" si="3"/>
        <v>0.25367329299913571</v>
      </c>
      <c r="M13" t="s">
        <v>20</v>
      </c>
      <c r="N13" s="3">
        <v>413</v>
      </c>
      <c r="O13" s="3">
        <v>398</v>
      </c>
      <c r="P13" s="3">
        <v>149</v>
      </c>
      <c r="Q13" s="3">
        <v>467</v>
      </c>
    </row>
    <row r="14" spans="2:17" x14ac:dyDescent="0.2">
      <c r="B14" s="24" t="s">
        <v>21</v>
      </c>
      <c r="C14" s="15">
        <v>1</v>
      </c>
      <c r="D14" s="11">
        <f t="shared" si="0"/>
        <v>4.0933278755628325E-4</v>
      </c>
      <c r="E14" s="15">
        <v>0</v>
      </c>
      <c r="F14" s="11">
        <f t="shared" si="1"/>
        <v>0</v>
      </c>
      <c r="G14" s="15">
        <v>0</v>
      </c>
      <c r="H14" s="11">
        <f t="shared" si="2"/>
        <v>0</v>
      </c>
      <c r="I14" s="15">
        <v>0</v>
      </c>
      <c r="J14" s="19">
        <f t="shared" si="3"/>
        <v>0</v>
      </c>
      <c r="M14" s="4" t="s">
        <v>22</v>
      </c>
      <c r="N14" s="5">
        <f>SUM(N11:N13)</f>
        <v>646</v>
      </c>
      <c r="O14" s="5">
        <f>SUM(O11:O13)</f>
        <v>452</v>
      </c>
      <c r="P14" s="5">
        <f t="shared" ref="P14:Q14" si="5">SUM(P11:P13)</f>
        <v>447</v>
      </c>
      <c r="Q14" s="5">
        <f t="shared" si="5"/>
        <v>658</v>
      </c>
    </row>
    <row r="15" spans="2:17" x14ac:dyDescent="0.2">
      <c r="B15" s="24" t="s">
        <v>23</v>
      </c>
      <c r="C15" s="15">
        <v>-104</v>
      </c>
      <c r="D15" s="11">
        <f t="shared" si="0"/>
        <v>-4.2570609905853457E-2</v>
      </c>
      <c r="E15" s="15">
        <v>-99</v>
      </c>
      <c r="F15" s="11">
        <f t="shared" si="1"/>
        <v>-4.2073948151296219E-2</v>
      </c>
      <c r="G15" s="15">
        <v>-57</v>
      </c>
      <c r="H15" s="11">
        <f t="shared" si="2"/>
        <v>-2.7272727272727271E-2</v>
      </c>
      <c r="I15" s="15">
        <v>-120</v>
      </c>
      <c r="J15" s="19">
        <f t="shared" si="3"/>
        <v>-5.1858254105445117E-2</v>
      </c>
      <c r="P15" s="3"/>
    </row>
    <row r="16" spans="2:17" x14ac:dyDescent="0.2">
      <c r="B16" s="26" t="s">
        <v>24</v>
      </c>
      <c r="C16" s="17">
        <f>SUM(C13:C15)</f>
        <v>414</v>
      </c>
      <c r="D16" s="18">
        <f t="shared" si="0"/>
        <v>0.16946377404830126</v>
      </c>
      <c r="E16" s="17">
        <f>SUM(E13:E15)</f>
        <v>399</v>
      </c>
      <c r="F16" s="18">
        <f t="shared" si="1"/>
        <v>0.16957076073098173</v>
      </c>
      <c r="G16" s="17">
        <f>SUM(G13:G15)</f>
        <v>149</v>
      </c>
      <c r="H16" s="18">
        <f t="shared" si="2"/>
        <v>7.1291866028708128E-2</v>
      </c>
      <c r="I16" s="17">
        <f>SUM(I13:I15)</f>
        <v>467</v>
      </c>
      <c r="J16" s="21">
        <f t="shared" si="3"/>
        <v>0.20181503889369057</v>
      </c>
      <c r="M16" t="s">
        <v>25</v>
      </c>
      <c r="N16" s="3">
        <v>43</v>
      </c>
      <c r="O16" s="3">
        <v>63</v>
      </c>
      <c r="P16" s="3">
        <v>63</v>
      </c>
      <c r="Q16" s="3">
        <v>59</v>
      </c>
    </row>
    <row r="17" spans="2:17" x14ac:dyDescent="0.2">
      <c r="M17" t="s">
        <v>26</v>
      </c>
      <c r="N17" s="3">
        <v>255</v>
      </c>
      <c r="O17" s="3">
        <v>203</v>
      </c>
      <c r="P17" s="3">
        <v>181</v>
      </c>
      <c r="Q17" s="3">
        <v>177</v>
      </c>
    </row>
    <row r="18" spans="2:17" x14ac:dyDescent="0.2">
      <c r="M18" t="s">
        <v>27</v>
      </c>
      <c r="N18" s="3">
        <v>128</v>
      </c>
      <c r="O18" s="3">
        <v>146</v>
      </c>
      <c r="P18" s="3">
        <v>85</v>
      </c>
      <c r="Q18" s="3">
        <v>105</v>
      </c>
    </row>
    <row r="19" spans="2:17" x14ac:dyDescent="0.2">
      <c r="B19" t="s">
        <v>28</v>
      </c>
      <c r="C19" s="3">
        <f>C5+C7+C8+C9</f>
        <v>870</v>
      </c>
      <c r="D19" s="8">
        <f>C19/C5</f>
        <v>0.35611952517396644</v>
      </c>
      <c r="E19" s="3">
        <f>E5+E7+E8+E9</f>
        <v>1019</v>
      </c>
      <c r="F19" s="8">
        <f>E19/E5</f>
        <v>0.43306417339566511</v>
      </c>
      <c r="G19" s="3">
        <f>G5+G7+G8+G9</f>
        <v>823</v>
      </c>
      <c r="H19" s="8">
        <f>G19/G5</f>
        <v>0.39377990430622012</v>
      </c>
      <c r="I19" s="3">
        <f>I5+I7+I8+I9</f>
        <v>1192</v>
      </c>
      <c r="J19" s="8">
        <f>I19/I5</f>
        <v>0.51512532411408818</v>
      </c>
      <c r="M19" s="4" t="s">
        <v>29</v>
      </c>
      <c r="N19" s="5">
        <f>SUM(N16:N18)</f>
        <v>426</v>
      </c>
      <c r="O19" s="5">
        <f>SUM(O16:O18)</f>
        <v>412</v>
      </c>
      <c r="P19" s="5">
        <f t="shared" ref="P19:Q19" si="6">SUM(P16:P18)</f>
        <v>329</v>
      </c>
      <c r="Q19" s="5">
        <f t="shared" si="6"/>
        <v>341</v>
      </c>
    </row>
    <row r="20" spans="2:17" x14ac:dyDescent="0.2">
      <c r="N20" s="3"/>
      <c r="O20" s="3"/>
    </row>
    <row r="21" spans="2:17" x14ac:dyDescent="0.2">
      <c r="B21" t="s">
        <v>30</v>
      </c>
      <c r="C21" s="3">
        <f>N14</f>
        <v>646</v>
      </c>
      <c r="E21" s="3">
        <f>O14</f>
        <v>452</v>
      </c>
      <c r="G21" s="3">
        <f>P14</f>
        <v>447</v>
      </c>
      <c r="I21" s="3">
        <f>Q14</f>
        <v>658</v>
      </c>
      <c r="M21" t="s">
        <v>31</v>
      </c>
      <c r="N21" s="3">
        <f>N14+N19</f>
        <v>1072</v>
      </c>
      <c r="O21" s="3">
        <f>O14+O19</f>
        <v>864</v>
      </c>
      <c r="P21" s="3">
        <f t="shared" ref="P21:Q21" si="7">P14+P19</f>
        <v>776</v>
      </c>
      <c r="Q21" s="3">
        <f t="shared" si="7"/>
        <v>999</v>
      </c>
    </row>
    <row r="22" spans="2:17" x14ac:dyDescent="0.2">
      <c r="B22" t="s">
        <v>32</v>
      </c>
      <c r="C22">
        <f>(C21+E21)/2</f>
        <v>549</v>
      </c>
      <c r="E22">
        <f>(E21+G21)/2</f>
        <v>449.5</v>
      </c>
      <c r="G22">
        <f>(G21+I21)/2</f>
        <v>552.5</v>
      </c>
      <c r="N22" s="3"/>
      <c r="O22" s="3"/>
    </row>
    <row r="23" spans="2:17" x14ac:dyDescent="0.2">
      <c r="B23" t="s">
        <v>33</v>
      </c>
      <c r="C23" s="8">
        <f>(C16-C15)/C22</f>
        <v>0.9435336976320583</v>
      </c>
      <c r="E23" s="8">
        <f>(E16-E15)/E22</f>
        <v>1.1078976640711902</v>
      </c>
      <c r="G23" s="8">
        <f>(G16-G15)/G22</f>
        <v>0.37285067873303168</v>
      </c>
      <c r="I23" s="8"/>
      <c r="N23" s="3"/>
      <c r="O23" s="3"/>
    </row>
    <row r="24" spans="2:17" x14ac:dyDescent="0.2">
      <c r="B24" t="s">
        <v>34</v>
      </c>
      <c r="C24" s="8">
        <f>C16/C22</f>
        <v>0.75409836065573765</v>
      </c>
      <c r="E24" s="8">
        <f>E16/E22</f>
        <v>0.8876529477196885</v>
      </c>
      <c r="G24" s="8">
        <f>G16/G22</f>
        <v>0.26968325791855202</v>
      </c>
      <c r="N24" s="3"/>
      <c r="O24" s="3"/>
    </row>
    <row r="25" spans="2:17" x14ac:dyDescent="0.2">
      <c r="N25" s="3"/>
      <c r="O25" s="3"/>
    </row>
    <row r="26" spans="2:17" x14ac:dyDescent="0.2">
      <c r="B26" t="s">
        <v>35</v>
      </c>
      <c r="E26">
        <v>27</v>
      </c>
      <c r="G26">
        <v>23</v>
      </c>
      <c r="I26">
        <v>23</v>
      </c>
    </row>
    <row r="27" spans="2:17" x14ac:dyDescent="0.2">
      <c r="B27" t="s">
        <v>36</v>
      </c>
      <c r="E27" s="9">
        <f>E5/E26</f>
        <v>87.148148148148152</v>
      </c>
      <c r="G27" s="9">
        <f>G5/G26</f>
        <v>90.869565217391298</v>
      </c>
      <c r="I27" s="9">
        <f>I5/I26</f>
        <v>100.60869565217391</v>
      </c>
    </row>
    <row r="28" spans="2:17" x14ac:dyDescent="0.2">
      <c r="B28" t="s">
        <v>37</v>
      </c>
      <c r="E28" s="9">
        <f>E13/E26</f>
        <v>18.444444444444443</v>
      </c>
      <c r="G28" s="9">
        <f>G13/G26</f>
        <v>8.9565217391304355</v>
      </c>
      <c r="I28" s="9">
        <f>I13/I26</f>
        <v>25.521739130434781</v>
      </c>
    </row>
    <row r="29" spans="2:17" x14ac:dyDescent="0.2">
      <c r="B29" t="s">
        <v>38</v>
      </c>
      <c r="E29" s="9">
        <f>E16/E26</f>
        <v>14.777777777777779</v>
      </c>
      <c r="G29" s="9">
        <f>G16/G26</f>
        <v>6.4782608695652177</v>
      </c>
      <c r="I29" s="9">
        <f>I16/I26</f>
        <v>20.304347826086957</v>
      </c>
    </row>
    <row r="30" spans="2:17" x14ac:dyDescent="0.2">
      <c r="B30" t="s">
        <v>39</v>
      </c>
      <c r="E30" s="9">
        <f>-E9/E26</f>
        <v>45.481481481481481</v>
      </c>
      <c r="G30" s="9">
        <f>-G9/G26</f>
        <v>45.608695652173914</v>
      </c>
      <c r="I30" s="9">
        <f>-I9/I26</f>
        <v>40.782608695652172</v>
      </c>
    </row>
    <row r="33" spans="2:10" x14ac:dyDescent="0.2">
      <c r="B33" s="2" t="s">
        <v>185</v>
      </c>
    </row>
    <row r="34" spans="2:10" x14ac:dyDescent="0.2">
      <c r="B34" s="22" t="s">
        <v>184</v>
      </c>
      <c r="C34" s="110">
        <v>2020</v>
      </c>
      <c r="D34" s="111"/>
      <c r="E34" s="110">
        <v>2019</v>
      </c>
      <c r="F34" s="111"/>
      <c r="G34" s="110">
        <v>2018</v>
      </c>
      <c r="H34" s="111"/>
      <c r="I34" s="110">
        <v>2017</v>
      </c>
      <c r="J34" s="112"/>
    </row>
    <row r="35" spans="2:10" x14ac:dyDescent="0.2">
      <c r="B35" s="27"/>
      <c r="C35" s="28" t="s">
        <v>71</v>
      </c>
      <c r="D35" s="29" t="s">
        <v>72</v>
      </c>
      <c r="E35" s="29" t="s">
        <v>71</v>
      </c>
      <c r="F35" s="29" t="s">
        <v>72</v>
      </c>
      <c r="G35" s="29" t="s">
        <v>71</v>
      </c>
      <c r="H35" s="29" t="s">
        <v>72</v>
      </c>
      <c r="I35" s="29" t="s">
        <v>71</v>
      </c>
      <c r="J35" s="29" t="s">
        <v>72</v>
      </c>
    </row>
    <row r="36" spans="2:10" x14ac:dyDescent="0.2">
      <c r="B36" s="32" t="s">
        <v>6</v>
      </c>
      <c r="C36" s="31">
        <f>C5</f>
        <v>2443</v>
      </c>
      <c r="D36" s="28"/>
      <c r="E36" s="31">
        <f>E5</f>
        <v>2353</v>
      </c>
      <c r="F36" s="28"/>
      <c r="G36" s="31">
        <f>G5</f>
        <v>2090</v>
      </c>
      <c r="H36" s="28"/>
      <c r="I36" s="31">
        <f>I5</f>
        <v>2314</v>
      </c>
      <c r="J36" s="28"/>
    </row>
    <row r="37" spans="2:10" x14ac:dyDescent="0.2">
      <c r="B37" s="32" t="s">
        <v>12</v>
      </c>
      <c r="C37" s="33">
        <f>-C9</f>
        <v>1445</v>
      </c>
      <c r="D37" s="34">
        <f>C37/C36</f>
        <v>0.59148587801882935</v>
      </c>
      <c r="E37" s="33">
        <f>-E9</f>
        <v>1228</v>
      </c>
      <c r="F37" s="34">
        <f>E37/E36</f>
        <v>0.52188695282617936</v>
      </c>
      <c r="G37" s="33">
        <f>-G9</f>
        <v>1049</v>
      </c>
      <c r="H37" s="34">
        <f>G37/G36</f>
        <v>0.50191387559808609</v>
      </c>
      <c r="I37" s="33">
        <f>-I9</f>
        <v>938</v>
      </c>
      <c r="J37" s="34">
        <f>I37/I36</f>
        <v>0.40535868625756266</v>
      </c>
    </row>
    <row r="38" spans="2:10" x14ac:dyDescent="0.2">
      <c r="B38" s="24" t="s">
        <v>28</v>
      </c>
      <c r="C38" s="33">
        <f>C19</f>
        <v>870</v>
      </c>
      <c r="D38" s="34">
        <f>C38/C5</f>
        <v>0.35611952517396644</v>
      </c>
      <c r="E38" s="33">
        <f>E19</f>
        <v>1019</v>
      </c>
      <c r="F38" s="34">
        <f>E38/E5</f>
        <v>0.43306417339566511</v>
      </c>
      <c r="G38" s="33">
        <f>G19</f>
        <v>823</v>
      </c>
      <c r="H38" s="34">
        <f>G38/G5</f>
        <v>0.39377990430622012</v>
      </c>
      <c r="I38" s="33">
        <f>I19</f>
        <v>1192</v>
      </c>
      <c r="J38" s="34">
        <f>I38/I5</f>
        <v>0.51512532411408818</v>
      </c>
    </row>
    <row r="39" spans="2:10" x14ac:dyDescent="0.2">
      <c r="B39" s="24" t="s">
        <v>15</v>
      </c>
      <c r="C39" s="33">
        <f>C11</f>
        <v>517</v>
      </c>
      <c r="D39" s="34">
        <f>C39/C36</f>
        <v>0.21162505116659844</v>
      </c>
      <c r="E39" s="33">
        <f>E11</f>
        <v>498</v>
      </c>
      <c r="F39" s="34">
        <f>E39/E36</f>
        <v>0.21164470888227793</v>
      </c>
      <c r="G39" s="33">
        <f>G11</f>
        <v>206</v>
      </c>
      <c r="H39" s="34">
        <f>G39/G36</f>
        <v>9.856459330143541E-2</v>
      </c>
      <c r="I39" s="33">
        <f>I11</f>
        <v>587</v>
      </c>
      <c r="J39" s="34">
        <f>I39/I36</f>
        <v>0.25367329299913571</v>
      </c>
    </row>
    <row r="40" spans="2:10" x14ac:dyDescent="0.2">
      <c r="B40" s="24" t="s">
        <v>24</v>
      </c>
      <c r="C40" s="33">
        <f>C16</f>
        <v>414</v>
      </c>
      <c r="D40" s="34">
        <f>C40/C36</f>
        <v>0.16946377404830126</v>
      </c>
      <c r="E40" s="33">
        <f>E16</f>
        <v>399</v>
      </c>
      <c r="F40" s="34">
        <f>E40/E36</f>
        <v>0.16957076073098173</v>
      </c>
      <c r="G40" s="33">
        <f>G16</f>
        <v>149</v>
      </c>
      <c r="H40" s="34">
        <f>G40/G36</f>
        <v>7.1291866028708128E-2</v>
      </c>
      <c r="I40" s="33">
        <f>I16</f>
        <v>467</v>
      </c>
      <c r="J40" s="34">
        <f>I40/I36</f>
        <v>0.20181503889369057</v>
      </c>
    </row>
    <row r="41" spans="2:10" x14ac:dyDescent="0.2">
      <c r="B41" s="24" t="s">
        <v>33</v>
      </c>
      <c r="C41" s="35"/>
      <c r="D41" s="36">
        <f>C23</f>
        <v>0.9435336976320583</v>
      </c>
      <c r="E41" s="35"/>
      <c r="F41" s="36">
        <f>E23</f>
        <v>1.1078976640711902</v>
      </c>
      <c r="G41" s="35"/>
      <c r="H41" s="36">
        <f>G23</f>
        <v>0.37285067873303168</v>
      </c>
      <c r="I41" s="35"/>
      <c r="J41" s="37"/>
    </row>
    <row r="42" spans="2:10" x14ac:dyDescent="0.2">
      <c r="B42" s="24" t="s">
        <v>34</v>
      </c>
      <c r="C42" s="35"/>
      <c r="D42" s="36">
        <f>C24</f>
        <v>0.75409836065573765</v>
      </c>
      <c r="E42" s="35"/>
      <c r="F42" s="36">
        <f>E24</f>
        <v>0.8876529477196885</v>
      </c>
      <c r="G42" s="35"/>
      <c r="H42" s="36">
        <f>G24</f>
        <v>0.26968325791855202</v>
      </c>
      <c r="I42" s="35"/>
      <c r="J42" s="37"/>
    </row>
    <row r="43" spans="2:10" x14ac:dyDescent="0.2">
      <c r="B43" s="25" t="s">
        <v>55</v>
      </c>
      <c r="C43" s="42"/>
      <c r="D43" s="107">
        <f>N14/N21</f>
        <v>0.60261194029850751</v>
      </c>
      <c r="E43" s="42"/>
      <c r="F43" s="107">
        <f>O14/O21</f>
        <v>0.52314814814814814</v>
      </c>
      <c r="G43" s="42"/>
      <c r="H43" s="107">
        <f>P14/P21</f>
        <v>0.5760309278350515</v>
      </c>
      <c r="I43" s="42"/>
      <c r="J43" s="64"/>
    </row>
    <row r="44" spans="2:10" x14ac:dyDescent="0.2">
      <c r="B44" s="39" t="s">
        <v>74</v>
      </c>
      <c r="C44" s="108"/>
      <c r="D44" s="109">
        <f>N7/N19</f>
        <v>2.511737089201878</v>
      </c>
      <c r="E44" s="108"/>
      <c r="F44" s="109">
        <f>O7/O19</f>
        <v>2.0970873786407767</v>
      </c>
      <c r="G44" s="108"/>
      <c r="H44" s="109">
        <f>P7/P19</f>
        <v>2.3556231003039514</v>
      </c>
      <c r="I44" s="108"/>
      <c r="J44" s="109">
        <f>Q7/Q19</f>
        <v>2.9266862170087977</v>
      </c>
    </row>
  </sheetData>
  <mergeCells count="8">
    <mergeCell ref="C3:D3"/>
    <mergeCell ref="E3:F3"/>
    <mergeCell ref="G3:H3"/>
    <mergeCell ref="I3:J3"/>
    <mergeCell ref="C34:D34"/>
    <mergeCell ref="E34:F34"/>
    <mergeCell ref="G34:H34"/>
    <mergeCell ref="I34:J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3CCE-03DF-0C43-9EDA-2ED3C63F929B}">
  <dimension ref="B3:Q59"/>
  <sheetViews>
    <sheetView tabSelected="1" workbookViewId="0">
      <selection activeCell="B46" sqref="B46"/>
    </sheetView>
  </sheetViews>
  <sheetFormatPr baseColWidth="10" defaultRowHeight="16" x14ac:dyDescent="0.2"/>
  <cols>
    <col min="2" max="2" width="35.33203125" customWidth="1"/>
    <col min="13" max="13" width="33.1640625" customWidth="1"/>
  </cols>
  <sheetData>
    <row r="3" spans="2:17" x14ac:dyDescent="0.2">
      <c r="B3" s="22" t="s">
        <v>70</v>
      </c>
      <c r="C3" s="110">
        <v>2020</v>
      </c>
      <c r="D3" s="111"/>
      <c r="E3" s="110">
        <v>2019</v>
      </c>
      <c r="F3" s="111"/>
      <c r="G3" s="110">
        <v>2018</v>
      </c>
      <c r="H3" s="111"/>
      <c r="I3" s="110">
        <v>2017</v>
      </c>
      <c r="J3" s="112"/>
      <c r="K3" s="2"/>
      <c r="M3" s="1" t="s">
        <v>0</v>
      </c>
      <c r="N3" s="2"/>
    </row>
    <row r="4" spans="2:17" x14ac:dyDescent="0.2">
      <c r="B4" s="23" t="s">
        <v>1</v>
      </c>
      <c r="C4" s="14" t="s">
        <v>2</v>
      </c>
      <c r="D4" s="12" t="s">
        <v>3</v>
      </c>
      <c r="E4" s="14" t="s">
        <v>2</v>
      </c>
      <c r="F4" s="12" t="s">
        <v>3</v>
      </c>
      <c r="G4" s="14" t="s">
        <v>2</v>
      </c>
      <c r="H4" s="12" t="s">
        <v>3</v>
      </c>
      <c r="I4" s="14" t="s">
        <v>2</v>
      </c>
      <c r="J4" s="13" t="s">
        <v>3</v>
      </c>
      <c r="M4" s="2" t="s">
        <v>5</v>
      </c>
      <c r="N4" s="2">
        <v>2020</v>
      </c>
      <c r="O4" s="2">
        <v>2019</v>
      </c>
      <c r="P4" s="2">
        <v>2018</v>
      </c>
      <c r="Q4" s="2">
        <v>2017</v>
      </c>
    </row>
    <row r="5" spans="2:17" x14ac:dyDescent="0.2">
      <c r="B5" s="24" t="s">
        <v>6</v>
      </c>
      <c r="C5" s="15">
        <v>34637</v>
      </c>
      <c r="D5" s="11">
        <f t="shared" ref="D5:D16" si="0">C5/$C$5</f>
        <v>1</v>
      </c>
      <c r="E5" s="15">
        <v>36426</v>
      </c>
      <c r="F5" s="11">
        <f>E5/$E$5</f>
        <v>1</v>
      </c>
      <c r="G5" s="15">
        <v>38574</v>
      </c>
      <c r="H5" s="11">
        <f>G5/$G$5</f>
        <v>1</v>
      </c>
      <c r="I5" s="15">
        <v>28366</v>
      </c>
      <c r="J5" s="19">
        <f>I5/$I$5</f>
        <v>1</v>
      </c>
      <c r="M5" t="s">
        <v>42</v>
      </c>
      <c r="N5" s="3">
        <v>172</v>
      </c>
      <c r="O5" s="3">
        <v>212</v>
      </c>
      <c r="P5" s="3">
        <v>325</v>
      </c>
      <c r="Q5" s="3">
        <v>453</v>
      </c>
    </row>
    <row r="6" spans="2:17" x14ac:dyDescent="0.2">
      <c r="B6" s="24" t="s">
        <v>8</v>
      </c>
      <c r="C6" s="15">
        <v>73</v>
      </c>
      <c r="D6" s="11">
        <f t="shared" si="0"/>
        <v>2.1075728267459654E-3</v>
      </c>
      <c r="E6" s="15">
        <v>15</v>
      </c>
      <c r="F6" s="11">
        <f t="shared" ref="F6:F16" si="1">E6/$E$5</f>
        <v>4.1179377367814198E-4</v>
      </c>
      <c r="G6" s="15">
        <v>14</v>
      </c>
      <c r="H6" s="11">
        <f t="shared" ref="H6:H16" si="2">G6/$G$5</f>
        <v>3.6293876704515996E-4</v>
      </c>
      <c r="I6" s="15">
        <v>7</v>
      </c>
      <c r="J6" s="19">
        <f t="shared" ref="J6:J16" si="3">I6/$I$5</f>
        <v>2.4677430726926603E-4</v>
      </c>
      <c r="M6" t="s">
        <v>56</v>
      </c>
      <c r="N6" s="3">
        <v>361</v>
      </c>
      <c r="O6" s="3">
        <v>361</v>
      </c>
      <c r="P6" s="3">
        <v>361</v>
      </c>
      <c r="Q6" s="3">
        <v>324</v>
      </c>
    </row>
    <row r="7" spans="2:17" x14ac:dyDescent="0.2">
      <c r="B7" s="24" t="s">
        <v>9</v>
      </c>
      <c r="C7" s="15">
        <v>-25900</v>
      </c>
      <c r="D7" s="11">
        <f>C7/$C$5</f>
        <v>-0.7477552905852124</v>
      </c>
      <c r="E7" s="15">
        <v>-27710</v>
      </c>
      <c r="F7" s="11">
        <f t="shared" si="1"/>
        <v>-0.76072036457475434</v>
      </c>
      <c r="G7" s="15">
        <v>-30542</v>
      </c>
      <c r="H7" s="11">
        <f t="shared" si="2"/>
        <v>-0.79177684450666252</v>
      </c>
      <c r="I7" s="15">
        <v>-21037</v>
      </c>
      <c r="J7" s="19">
        <f t="shared" si="3"/>
        <v>-0.74162730028907853</v>
      </c>
      <c r="M7" t="s">
        <v>57</v>
      </c>
      <c r="N7" s="3">
        <v>1662</v>
      </c>
      <c r="O7" s="3">
        <v>1802</v>
      </c>
      <c r="P7" s="3">
        <v>1955</v>
      </c>
      <c r="Q7" s="3">
        <v>1145</v>
      </c>
    </row>
    <row r="8" spans="2:17" x14ac:dyDescent="0.2">
      <c r="B8" s="24" t="s">
        <v>11</v>
      </c>
      <c r="C8" s="15">
        <v>-2309</v>
      </c>
      <c r="D8" s="11">
        <f t="shared" si="0"/>
        <v>-6.6662817218581291E-2</v>
      </c>
      <c r="E8" s="15">
        <v>-2424</v>
      </c>
      <c r="F8" s="11">
        <f t="shared" si="1"/>
        <v>-6.6545873826387741E-2</v>
      </c>
      <c r="G8" s="15">
        <v>-2223</v>
      </c>
      <c r="H8" s="11">
        <f t="shared" si="2"/>
        <v>-5.7629491367242186E-2</v>
      </c>
      <c r="I8" s="15">
        <v>-1922</v>
      </c>
      <c r="J8" s="19">
        <f t="shared" si="3"/>
        <v>-6.775717408164704E-2</v>
      </c>
      <c r="M8" t="s">
        <v>43</v>
      </c>
      <c r="N8" s="3">
        <v>2855</v>
      </c>
      <c r="O8" s="3">
        <v>3212</v>
      </c>
      <c r="P8" s="3">
        <v>3365</v>
      </c>
      <c r="Q8" s="3">
        <v>3208</v>
      </c>
    </row>
    <row r="9" spans="2:17" x14ac:dyDescent="0.2">
      <c r="B9" s="24" t="s">
        <v>12</v>
      </c>
      <c r="C9" s="15">
        <v>-3176</v>
      </c>
      <c r="D9" s="11">
        <f t="shared" si="0"/>
        <v>-9.1693853393769661E-2</v>
      </c>
      <c r="E9" s="15">
        <v>-2871</v>
      </c>
      <c r="F9" s="11">
        <f t="shared" si="1"/>
        <v>-7.8817328281996377E-2</v>
      </c>
      <c r="G9" s="15">
        <v>-2658</v>
      </c>
      <c r="H9" s="11">
        <f t="shared" si="2"/>
        <v>-6.8906517343288232E-2</v>
      </c>
      <c r="I9" s="15">
        <v>-2159</v>
      </c>
      <c r="J9" s="19">
        <f t="shared" si="3"/>
        <v>-7.6112247056335056E-2</v>
      </c>
      <c r="M9" t="s">
        <v>58</v>
      </c>
      <c r="N9" s="3">
        <v>0</v>
      </c>
      <c r="O9" s="3">
        <v>0</v>
      </c>
      <c r="P9" s="3">
        <v>0</v>
      </c>
      <c r="Q9" s="3">
        <v>4</v>
      </c>
    </row>
    <row r="10" spans="2:17" x14ac:dyDescent="0.2">
      <c r="B10" s="24" t="s">
        <v>13</v>
      </c>
      <c r="C10" s="15">
        <v>-1053</v>
      </c>
      <c r="D10" s="11">
        <f t="shared" si="0"/>
        <v>-3.040101625429454E-2</v>
      </c>
      <c r="E10" s="15">
        <v>-1158</v>
      </c>
      <c r="F10" s="11">
        <f t="shared" si="1"/>
        <v>-3.1790479327952564E-2</v>
      </c>
      <c r="G10" s="15">
        <v>-1456</v>
      </c>
      <c r="H10" s="11">
        <f t="shared" si="2"/>
        <v>-3.7745631772696638E-2</v>
      </c>
      <c r="I10" s="15">
        <v>-1060</v>
      </c>
      <c r="J10" s="19">
        <f t="shared" si="3"/>
        <v>-3.7368680815060284E-2</v>
      </c>
      <c r="M10" t="s">
        <v>59</v>
      </c>
      <c r="N10" s="3">
        <v>6</v>
      </c>
      <c r="O10" s="3">
        <v>116</v>
      </c>
      <c r="P10" s="3">
        <v>16</v>
      </c>
      <c r="Q10" s="3">
        <v>26</v>
      </c>
    </row>
    <row r="11" spans="2:17" x14ac:dyDescent="0.2">
      <c r="B11" s="25" t="s">
        <v>15</v>
      </c>
      <c r="C11" s="16">
        <f>SUM(C5:C10)</f>
        <v>2272</v>
      </c>
      <c r="D11" s="7">
        <f t="shared" si="0"/>
        <v>6.5594595374888126E-2</v>
      </c>
      <c r="E11" s="16">
        <f>SUM(E5:E10)</f>
        <v>2278</v>
      </c>
      <c r="F11" s="7">
        <f t="shared" si="1"/>
        <v>6.2537747762587165E-2</v>
      </c>
      <c r="G11" s="16">
        <f>SUM(G5:G10)</f>
        <v>1709</v>
      </c>
      <c r="H11" s="7">
        <f t="shared" si="2"/>
        <v>4.4304453777155597E-2</v>
      </c>
      <c r="I11" s="16">
        <f>SUM(I5:I10)</f>
        <v>2195</v>
      </c>
      <c r="J11" s="20">
        <f t="shared" si="3"/>
        <v>7.7381372065148418E-2</v>
      </c>
      <c r="M11" t="s">
        <v>60</v>
      </c>
      <c r="N11" s="3">
        <v>220</v>
      </c>
      <c r="O11" s="3">
        <v>220</v>
      </c>
      <c r="P11" s="3">
        <v>220</v>
      </c>
      <c r="Q11" s="3">
        <v>219</v>
      </c>
    </row>
    <row r="12" spans="2:17" x14ac:dyDescent="0.2">
      <c r="B12" s="24" t="s">
        <v>17</v>
      </c>
      <c r="C12" s="15">
        <v>-1216</v>
      </c>
      <c r="D12" s="11">
        <f t="shared" si="0"/>
        <v>-3.510696653867252E-2</v>
      </c>
      <c r="E12" s="15">
        <v>-1337</v>
      </c>
      <c r="F12" s="11">
        <f t="shared" si="1"/>
        <v>-3.6704551693845053E-2</v>
      </c>
      <c r="G12" s="15">
        <v>-1361</v>
      </c>
      <c r="H12" s="11">
        <f t="shared" si="2"/>
        <v>-3.5282832996318764E-2</v>
      </c>
      <c r="I12" s="15">
        <v>-1030</v>
      </c>
      <c r="J12" s="19">
        <f t="shared" si="3"/>
        <v>-3.6311076641049142E-2</v>
      </c>
      <c r="M12" t="s">
        <v>44</v>
      </c>
      <c r="N12" s="3">
        <v>1</v>
      </c>
      <c r="O12" s="3">
        <v>1</v>
      </c>
      <c r="P12" s="3">
        <v>1</v>
      </c>
      <c r="Q12" s="3">
        <v>1</v>
      </c>
    </row>
    <row r="13" spans="2:17" x14ac:dyDescent="0.2">
      <c r="B13" s="25" t="s">
        <v>19</v>
      </c>
      <c r="C13" s="16">
        <f>SUM(C11:C12)</f>
        <v>1056</v>
      </c>
      <c r="D13" s="7">
        <f t="shared" si="0"/>
        <v>3.0487628836215606E-2</v>
      </c>
      <c r="E13" s="16">
        <f>SUM(E11:E12)</f>
        <v>941</v>
      </c>
      <c r="F13" s="7">
        <f t="shared" si="1"/>
        <v>2.5833196068742108E-2</v>
      </c>
      <c r="G13" s="16">
        <f>SUM(G11:G12)</f>
        <v>348</v>
      </c>
      <c r="H13" s="7">
        <f t="shared" si="2"/>
        <v>9.0216207808368337E-3</v>
      </c>
      <c r="I13" s="16">
        <f>SUM(I11:I12)</f>
        <v>1165</v>
      </c>
      <c r="J13" s="20">
        <f t="shared" si="3"/>
        <v>4.1070295424099276E-2</v>
      </c>
      <c r="M13" t="s">
        <v>45</v>
      </c>
      <c r="N13" s="3">
        <v>2455</v>
      </c>
      <c r="O13" s="3">
        <v>1299</v>
      </c>
      <c r="P13" s="3">
        <v>614</v>
      </c>
      <c r="Q13" s="3">
        <v>890</v>
      </c>
    </row>
    <row r="14" spans="2:17" x14ac:dyDescent="0.2">
      <c r="B14" s="24" t="s">
        <v>40</v>
      </c>
      <c r="C14" s="15">
        <v>-125</v>
      </c>
      <c r="D14" s="11">
        <f t="shared" si="0"/>
        <v>-3.6088575800444613E-3</v>
      </c>
      <c r="E14" s="15">
        <v>-167</v>
      </c>
      <c r="F14" s="11">
        <f t="shared" si="1"/>
        <v>-4.5846373469499808E-3</v>
      </c>
      <c r="G14" s="15">
        <v>-87</v>
      </c>
      <c r="H14" s="11">
        <f t="shared" si="2"/>
        <v>-2.2554051952092084E-3</v>
      </c>
      <c r="I14" s="15">
        <v>-79</v>
      </c>
      <c r="J14" s="19">
        <f t="shared" si="3"/>
        <v>-2.7850243248960021E-3</v>
      </c>
      <c r="M14" t="s">
        <v>61</v>
      </c>
      <c r="N14" s="3">
        <v>401</v>
      </c>
      <c r="O14" s="3">
        <v>546</v>
      </c>
      <c r="P14" s="3">
        <v>401</v>
      </c>
      <c r="Q14" s="3">
        <v>401</v>
      </c>
    </row>
    <row r="15" spans="2:17" x14ac:dyDescent="0.2">
      <c r="B15" s="24" t="s">
        <v>23</v>
      </c>
      <c r="C15" s="15">
        <v>-190</v>
      </c>
      <c r="D15" s="11">
        <f t="shared" si="0"/>
        <v>-5.485463521667581E-3</v>
      </c>
      <c r="E15" s="15">
        <v>-167</v>
      </c>
      <c r="F15" s="11">
        <f t="shared" si="1"/>
        <v>-4.5846373469499808E-3</v>
      </c>
      <c r="G15" s="15">
        <v>-66</v>
      </c>
      <c r="H15" s="11">
        <f t="shared" si="2"/>
        <v>-1.7109970446414684E-3</v>
      </c>
      <c r="I15" s="15">
        <v>-223</v>
      </c>
      <c r="J15" s="19">
        <f t="shared" si="3"/>
        <v>-7.8615243601494744E-3</v>
      </c>
      <c r="M15" t="s">
        <v>62</v>
      </c>
      <c r="N15" s="3">
        <v>14</v>
      </c>
      <c r="O15" s="3">
        <v>0</v>
      </c>
      <c r="P15" s="3">
        <v>0</v>
      </c>
      <c r="Q15" s="3">
        <v>0</v>
      </c>
    </row>
    <row r="16" spans="2:17" x14ac:dyDescent="0.2">
      <c r="B16" s="26" t="s">
        <v>24</v>
      </c>
      <c r="C16" s="17">
        <f>SUM(C13:C15)</f>
        <v>741</v>
      </c>
      <c r="D16" s="18">
        <f t="shared" si="0"/>
        <v>2.1393307734503566E-2</v>
      </c>
      <c r="E16" s="17">
        <f>SUM(E13:E15)</f>
        <v>607</v>
      </c>
      <c r="F16" s="18">
        <f t="shared" si="1"/>
        <v>1.6663921374842145E-2</v>
      </c>
      <c r="G16" s="17">
        <f>SUM(G13:G15)</f>
        <v>195</v>
      </c>
      <c r="H16" s="18">
        <f t="shared" si="2"/>
        <v>5.0552185409861563E-3</v>
      </c>
      <c r="I16" s="17">
        <f>SUM(I13:I15)</f>
        <v>863</v>
      </c>
      <c r="J16" s="21">
        <f t="shared" si="3"/>
        <v>3.0423746739053795E-2</v>
      </c>
      <c r="M16" t="s">
        <v>46</v>
      </c>
      <c r="N16" s="3">
        <v>594</v>
      </c>
      <c r="O16" s="3">
        <v>611</v>
      </c>
      <c r="P16" s="3">
        <v>2329</v>
      </c>
      <c r="Q16" s="3">
        <v>1133</v>
      </c>
    </row>
    <row r="17" spans="2:17" x14ac:dyDescent="0.2">
      <c r="M17" t="s">
        <v>47</v>
      </c>
      <c r="N17" s="3">
        <v>74</v>
      </c>
      <c r="O17" s="3">
        <v>173</v>
      </c>
      <c r="P17" s="3">
        <v>194</v>
      </c>
      <c r="Q17" s="3">
        <v>37</v>
      </c>
    </row>
    <row r="18" spans="2:17" x14ac:dyDescent="0.2">
      <c r="B18" t="s">
        <v>41</v>
      </c>
      <c r="C18" s="10">
        <f>C5+C7</f>
        <v>8737</v>
      </c>
      <c r="D18" s="11">
        <f>C18/C5</f>
        <v>0.25224470941478766</v>
      </c>
      <c r="E18" s="10">
        <f>E5+E7</f>
        <v>8716</v>
      </c>
      <c r="F18" s="11">
        <f>E18/E5</f>
        <v>0.23927963542524569</v>
      </c>
      <c r="G18" s="10">
        <f>G5+G7</f>
        <v>8032</v>
      </c>
      <c r="H18" s="11">
        <f>G18/G5</f>
        <v>0.20822315549333748</v>
      </c>
      <c r="I18" s="10">
        <f>I5+I7</f>
        <v>7329</v>
      </c>
      <c r="J18" s="11">
        <f>I18/I5</f>
        <v>0.25837269971092153</v>
      </c>
      <c r="M18" t="s">
        <v>63</v>
      </c>
      <c r="N18" s="3">
        <v>166</v>
      </c>
      <c r="O18" s="3">
        <v>201</v>
      </c>
      <c r="P18" s="3">
        <v>437</v>
      </c>
      <c r="Q18" s="3">
        <v>269</v>
      </c>
    </row>
    <row r="19" spans="2:17" x14ac:dyDescent="0.2">
      <c r="B19" t="s">
        <v>28</v>
      </c>
      <c r="C19" s="10">
        <f>C5+C7+C8+C9</f>
        <v>3252</v>
      </c>
      <c r="D19" s="11">
        <f>C19/C5</f>
        <v>9.3888038802436707E-2</v>
      </c>
      <c r="E19" s="10">
        <f>E5+E7+E8+E9</f>
        <v>3421</v>
      </c>
      <c r="F19" s="11">
        <f>E19/E5</f>
        <v>9.3916433316861586E-2</v>
      </c>
      <c r="G19" s="10">
        <f>G5+G7+G8+G9</f>
        <v>3151</v>
      </c>
      <c r="H19" s="11">
        <f>G19/G5</f>
        <v>8.1687146782807071E-2</v>
      </c>
      <c r="I19" s="10">
        <f>I5+I7+I8+I9</f>
        <v>3248</v>
      </c>
      <c r="J19" s="11">
        <f>I19/I5</f>
        <v>0.11450327857293943</v>
      </c>
      <c r="M19" t="s">
        <v>48</v>
      </c>
      <c r="N19" s="3">
        <v>196</v>
      </c>
      <c r="O19" s="3">
        <v>246</v>
      </c>
      <c r="P19" s="3">
        <v>178</v>
      </c>
      <c r="Q19" s="3">
        <v>152</v>
      </c>
    </row>
    <row r="20" spans="2:17" x14ac:dyDescent="0.2">
      <c r="M20" t="s">
        <v>49</v>
      </c>
      <c r="N20" s="3">
        <v>265</v>
      </c>
      <c r="O20" s="3">
        <v>267</v>
      </c>
      <c r="P20" s="3">
        <v>190</v>
      </c>
      <c r="Q20" s="3">
        <v>1226</v>
      </c>
    </row>
    <row r="21" spans="2:17" x14ac:dyDescent="0.2">
      <c r="B21" t="s">
        <v>30</v>
      </c>
      <c r="C21" s="3">
        <f>N28+N30+N31</f>
        <v>7115</v>
      </c>
      <c r="E21" s="3">
        <f>O28+O30+O31</f>
        <v>7182</v>
      </c>
      <c r="G21" s="3">
        <f>P28+P30+P31</f>
        <v>9106</v>
      </c>
      <c r="I21" s="3">
        <f>Q28+Q30+Q31</f>
        <v>8088</v>
      </c>
      <c r="M21" s="4" t="s">
        <v>10</v>
      </c>
      <c r="N21" s="5">
        <f>SUM(N5:N20)</f>
        <v>9442</v>
      </c>
      <c r="O21" s="5">
        <f>SUM(O5:O20)</f>
        <v>9267</v>
      </c>
      <c r="P21" s="5">
        <f>SUM(P5:P20)</f>
        <v>10586</v>
      </c>
      <c r="Q21" s="5">
        <f>SUM(Q5:Q20)</f>
        <v>9488</v>
      </c>
    </row>
    <row r="22" spans="2:17" x14ac:dyDescent="0.2">
      <c r="B22" t="s">
        <v>32</v>
      </c>
      <c r="C22" s="3">
        <f>(C21+E21)/2</f>
        <v>7148.5</v>
      </c>
      <c r="E22" s="3">
        <f>(E21+G21)/2</f>
        <v>8144</v>
      </c>
      <c r="G22" s="3">
        <f>(G21+I21)/2</f>
        <v>8597</v>
      </c>
      <c r="N22" s="3"/>
      <c r="O22" s="3"/>
      <c r="P22" s="3"/>
    </row>
    <row r="23" spans="2:17" x14ac:dyDescent="0.2">
      <c r="B23" t="s">
        <v>33</v>
      </c>
      <c r="D23" s="8">
        <f>(C16-C14-C15)/C22</f>
        <v>0.14772329859411065</v>
      </c>
      <c r="F23" s="8">
        <f>(E16-E14-E15)/E22</f>
        <v>0.11554518664047152</v>
      </c>
      <c r="H23" s="8">
        <f>(G16-G14-G15)/G22</f>
        <v>4.0479236943119695E-2</v>
      </c>
      <c r="I23" s="8"/>
      <c r="M23" s="1" t="s">
        <v>0</v>
      </c>
      <c r="N23" s="3"/>
      <c r="O23" s="3"/>
      <c r="P23" s="3"/>
    </row>
    <row r="24" spans="2:17" x14ac:dyDescent="0.2">
      <c r="B24" t="s">
        <v>54</v>
      </c>
      <c r="C24" s="3">
        <f>(N28+O28)/2</f>
        <v>3330.5</v>
      </c>
      <c r="E24" s="3">
        <f>(O28+P28)/2</f>
        <v>3603.5</v>
      </c>
      <c r="G24" s="3">
        <f>(P28+Q28)/2</f>
        <v>4267.5</v>
      </c>
      <c r="I24" s="8"/>
      <c r="M24" s="2" t="s">
        <v>14</v>
      </c>
      <c r="N24" s="2">
        <v>2020</v>
      </c>
      <c r="O24" s="2">
        <v>2019</v>
      </c>
      <c r="P24" s="6">
        <v>2018</v>
      </c>
      <c r="Q24" s="2">
        <v>2017</v>
      </c>
    </row>
    <row r="25" spans="2:17" x14ac:dyDescent="0.2">
      <c r="B25" t="s">
        <v>34</v>
      </c>
      <c r="D25" s="8">
        <f>C16/C24</f>
        <v>0.22248911574838612</v>
      </c>
      <c r="F25" s="8">
        <f>E16/E24</f>
        <v>0.16844734286110727</v>
      </c>
      <c r="H25" s="8">
        <f>G16/G24</f>
        <v>4.5694200351493852E-2</v>
      </c>
      <c r="M25" t="s">
        <v>16</v>
      </c>
      <c r="N25" s="3">
        <v>8</v>
      </c>
      <c r="O25" s="3">
        <v>8</v>
      </c>
      <c r="P25" s="3">
        <v>8</v>
      </c>
      <c r="Q25" s="3">
        <v>8</v>
      </c>
    </row>
    <row r="26" spans="2:17" x14ac:dyDescent="0.2">
      <c r="B26" t="s">
        <v>65</v>
      </c>
      <c r="C26" s="3">
        <f>N13+N16-N33-N32</f>
        <v>1736</v>
      </c>
      <c r="E26" s="3">
        <f>O13+O16-O33-O32</f>
        <v>1072</v>
      </c>
      <c r="G26" s="3">
        <f>P13+P16-P33-P32</f>
        <v>2119</v>
      </c>
      <c r="I26" s="3">
        <f>Q13+Q16-Q33-Q32</f>
        <v>1288</v>
      </c>
      <c r="M26" t="s">
        <v>18</v>
      </c>
      <c r="N26" s="3">
        <v>2837</v>
      </c>
      <c r="O26">
        <v>2859</v>
      </c>
      <c r="P26" s="3">
        <v>3813</v>
      </c>
      <c r="Q26">
        <v>3648</v>
      </c>
    </row>
    <row r="27" spans="2:17" x14ac:dyDescent="0.2">
      <c r="B27" t="s">
        <v>68</v>
      </c>
      <c r="C27" s="3">
        <f>(C26+E26)/2</f>
        <v>1404</v>
      </c>
      <c r="E27" s="3">
        <f>(E26+G26)/2</f>
        <v>1595.5</v>
      </c>
      <c r="G27" s="3">
        <f>(G26+I26)/2</f>
        <v>1703.5</v>
      </c>
      <c r="I27" s="3"/>
      <c r="M27" t="s">
        <v>20</v>
      </c>
      <c r="N27" s="3">
        <v>625</v>
      </c>
      <c r="O27" s="3">
        <v>324</v>
      </c>
      <c r="P27" s="3">
        <v>195</v>
      </c>
      <c r="Q27" s="3">
        <v>863</v>
      </c>
    </row>
    <row r="28" spans="2:17" x14ac:dyDescent="0.2">
      <c r="B28" t="s">
        <v>66</v>
      </c>
      <c r="D28" s="8">
        <f>C26/C5</f>
        <v>5.0119814071657477E-2</v>
      </c>
      <c r="F28" s="8">
        <f>E26/E5</f>
        <v>2.9429528358864546E-2</v>
      </c>
      <c r="H28" s="8">
        <f>G26/G5</f>
        <v>5.4933374812049567E-2</v>
      </c>
      <c r="J28" s="8">
        <f>I26/I5</f>
        <v>4.5406472537544949E-2</v>
      </c>
      <c r="M28" s="4" t="s">
        <v>22</v>
      </c>
      <c r="N28" s="5">
        <f>SUM(N25:N27)</f>
        <v>3470</v>
      </c>
      <c r="O28" s="5">
        <f>SUM(O25:O27)</f>
        <v>3191</v>
      </c>
      <c r="P28" s="5">
        <f t="shared" ref="P28:Q28" si="4">SUM(P25:P27)</f>
        <v>4016</v>
      </c>
      <c r="Q28" s="5">
        <f t="shared" si="4"/>
        <v>4519</v>
      </c>
    </row>
    <row r="29" spans="2:17" x14ac:dyDescent="0.2">
      <c r="B29" t="s">
        <v>64</v>
      </c>
      <c r="C29" s="3">
        <f>N6+N7+N8+N9+N11+N12</f>
        <v>5099</v>
      </c>
      <c r="E29" s="3">
        <f>O6+O7+O8+O9+O11+O12</f>
        <v>5596</v>
      </c>
      <c r="G29" s="3">
        <f>P6+P7+P8+P9+P11+P12</f>
        <v>5902</v>
      </c>
      <c r="I29" s="3">
        <f>Q6+Q7+Q8+Q9+Q11+Q12</f>
        <v>4901</v>
      </c>
      <c r="P29" s="3"/>
    </row>
    <row r="30" spans="2:17" x14ac:dyDescent="0.2">
      <c r="B30" t="s">
        <v>69</v>
      </c>
      <c r="C30" s="3">
        <f>(C29+E29)/2</f>
        <v>5347.5</v>
      </c>
      <c r="E30" s="3">
        <f>(E29+G29)/2</f>
        <v>5749</v>
      </c>
      <c r="G30" s="3">
        <f>(G29+I29)/2</f>
        <v>5401.5</v>
      </c>
      <c r="I30" s="3"/>
      <c r="M30" t="s">
        <v>50</v>
      </c>
      <c r="N30" s="3">
        <v>1812</v>
      </c>
      <c r="O30" s="3">
        <v>2607</v>
      </c>
      <c r="P30" s="3">
        <v>2091</v>
      </c>
      <c r="Q30" s="3">
        <v>2137</v>
      </c>
    </row>
    <row r="31" spans="2:17" x14ac:dyDescent="0.2">
      <c r="B31" t="s">
        <v>67</v>
      </c>
      <c r="D31" s="8">
        <f>C13/(C29+C27)</f>
        <v>0.1623865908042442</v>
      </c>
      <c r="F31" s="8">
        <f>E13/(E29+E27)</f>
        <v>0.13084891886254607</v>
      </c>
      <c r="H31" s="8">
        <f>G13/(G29+G27)</f>
        <v>4.5756360528564854E-2</v>
      </c>
      <c r="M31" t="s">
        <v>51</v>
      </c>
      <c r="N31" s="3">
        <v>1833</v>
      </c>
      <c r="O31" s="3">
        <v>1384</v>
      </c>
      <c r="P31" s="3">
        <v>2999</v>
      </c>
      <c r="Q31" s="3">
        <v>1432</v>
      </c>
    </row>
    <row r="32" spans="2:17" x14ac:dyDescent="0.2">
      <c r="C32" s="8"/>
      <c r="E32" s="8"/>
      <c r="G32" s="8"/>
      <c r="M32" t="s">
        <v>52</v>
      </c>
      <c r="N32" s="3">
        <v>277</v>
      </c>
      <c r="O32" s="3">
        <v>6</v>
      </c>
      <c r="P32" s="3">
        <v>22</v>
      </c>
      <c r="Q32" s="3">
        <v>75</v>
      </c>
    </row>
    <row r="33" spans="2:17" x14ac:dyDescent="0.2">
      <c r="C33" s="8"/>
      <c r="E33" s="8"/>
      <c r="G33" s="8"/>
      <c r="M33" t="s">
        <v>25</v>
      </c>
      <c r="N33" s="3">
        <v>1036</v>
      </c>
      <c r="O33" s="3">
        <v>832</v>
      </c>
      <c r="P33" s="3">
        <v>802</v>
      </c>
      <c r="Q33" s="3">
        <v>660</v>
      </c>
    </row>
    <row r="34" spans="2:17" x14ac:dyDescent="0.2">
      <c r="B34" t="s">
        <v>55</v>
      </c>
      <c r="D34" s="8">
        <f>N28/(N38-N32)</f>
        <v>0.37861429350791054</v>
      </c>
      <c r="F34" s="8">
        <f>O28/(O38-O32)</f>
        <v>0.34460043196544277</v>
      </c>
      <c r="H34" s="8">
        <f>P28/(P38-P32)</f>
        <v>0.38015903067020068</v>
      </c>
      <c r="J34" s="8">
        <f>Q28/(Q38-Q32)</f>
        <v>0.48018276484964401</v>
      </c>
      <c r="M34" t="s">
        <v>26</v>
      </c>
      <c r="N34" s="3">
        <v>643</v>
      </c>
      <c r="O34" s="3">
        <v>360</v>
      </c>
      <c r="P34" s="3">
        <v>304</v>
      </c>
      <c r="Q34" s="3">
        <v>307</v>
      </c>
    </row>
    <row r="35" spans="2:17" x14ac:dyDescent="0.2">
      <c r="C35" s="8"/>
      <c r="E35" s="8"/>
      <c r="G35" s="8"/>
      <c r="M35" t="s">
        <v>27</v>
      </c>
      <c r="N35" s="3">
        <v>371</v>
      </c>
      <c r="O35" s="3">
        <v>886</v>
      </c>
      <c r="P35" s="3">
        <v>352</v>
      </c>
      <c r="Q35" s="3">
        <v>356</v>
      </c>
    </row>
    <row r="36" spans="2:17" x14ac:dyDescent="0.2">
      <c r="C36" s="8"/>
      <c r="E36" s="8"/>
      <c r="G36" s="8"/>
      <c r="M36" s="4" t="s">
        <v>53</v>
      </c>
      <c r="N36" s="5">
        <f>SUM(N30:N35)</f>
        <v>5972</v>
      </c>
      <c r="O36" s="5">
        <f>SUM(O30:O35)</f>
        <v>6075</v>
      </c>
      <c r="P36" s="5">
        <f>SUM(P30:P35)</f>
        <v>6570</v>
      </c>
      <c r="Q36" s="5">
        <f>SUM(Q30:Q35)</f>
        <v>4967</v>
      </c>
    </row>
    <row r="37" spans="2:17" x14ac:dyDescent="0.2">
      <c r="N37" s="3"/>
      <c r="O37" s="3"/>
    </row>
    <row r="38" spans="2:17" x14ac:dyDescent="0.2">
      <c r="B38" t="s">
        <v>35</v>
      </c>
      <c r="C38">
        <v>56</v>
      </c>
      <c r="E38">
        <v>58</v>
      </c>
      <c r="G38">
        <v>55</v>
      </c>
      <c r="I38">
        <v>45</v>
      </c>
      <c r="M38" t="s">
        <v>31</v>
      </c>
      <c r="N38" s="3">
        <f>N28+N36</f>
        <v>9442</v>
      </c>
      <c r="O38" s="3">
        <f>O28+O36</f>
        <v>9266</v>
      </c>
      <c r="P38" s="3">
        <f>P28+P36</f>
        <v>10586</v>
      </c>
      <c r="Q38" s="3">
        <f>Q28+Q36</f>
        <v>9486</v>
      </c>
    </row>
    <row r="39" spans="2:17" x14ac:dyDescent="0.2">
      <c r="B39" t="s">
        <v>36</v>
      </c>
      <c r="C39" s="9">
        <f>C5/C38</f>
        <v>618.51785714285711</v>
      </c>
      <c r="E39" s="9">
        <f>E5/E38</f>
        <v>628.0344827586207</v>
      </c>
      <c r="G39" s="9">
        <f>G5/G38</f>
        <v>701.34545454545457</v>
      </c>
      <c r="I39" s="9">
        <f>I5/I38</f>
        <v>630.35555555555561</v>
      </c>
      <c r="N39" s="3"/>
      <c r="O39" s="3"/>
    </row>
    <row r="40" spans="2:17" x14ac:dyDescent="0.2">
      <c r="B40" t="s">
        <v>37</v>
      </c>
      <c r="C40" s="9">
        <f>C13/C38</f>
        <v>18.857142857142858</v>
      </c>
      <c r="E40" s="9">
        <f>E13/E38</f>
        <v>16.224137931034484</v>
      </c>
      <c r="G40" s="9">
        <f>G13/G38</f>
        <v>6.3272727272727272</v>
      </c>
      <c r="I40" s="9">
        <f>I13/I38</f>
        <v>25.888888888888889</v>
      </c>
      <c r="N40" s="3"/>
      <c r="O40" s="3"/>
    </row>
    <row r="41" spans="2:17" x14ac:dyDescent="0.2">
      <c r="B41" t="s">
        <v>38</v>
      </c>
      <c r="C41" s="9">
        <f>C16/C38</f>
        <v>13.232142857142858</v>
      </c>
      <c r="E41" s="9">
        <f>E16/E38</f>
        <v>10.46551724137931</v>
      </c>
      <c r="G41" s="9">
        <f>G16/G38</f>
        <v>3.5454545454545454</v>
      </c>
      <c r="I41" s="9">
        <f>I16/I38</f>
        <v>19.177777777777777</v>
      </c>
      <c r="N41" s="3"/>
      <c r="O41" s="3"/>
    </row>
    <row r="42" spans="2:17" x14ac:dyDescent="0.2">
      <c r="B42" t="s">
        <v>39</v>
      </c>
      <c r="C42" s="9">
        <f>-C9/C38</f>
        <v>56.714285714285715</v>
      </c>
      <c r="E42" s="9">
        <f>-E9/E38</f>
        <v>49.5</v>
      </c>
      <c r="G42" s="9">
        <f>-G9/G38</f>
        <v>48.327272727272728</v>
      </c>
      <c r="I42" s="9">
        <f>-I9/I38</f>
        <v>47.977777777777774</v>
      </c>
      <c r="N42" s="3"/>
      <c r="O42" s="3"/>
    </row>
    <row r="45" spans="2:17" x14ac:dyDescent="0.2">
      <c r="B45" s="2"/>
    </row>
    <row r="46" spans="2:17" x14ac:dyDescent="0.2">
      <c r="B46" s="22" t="s">
        <v>70</v>
      </c>
      <c r="C46" s="110">
        <v>2020</v>
      </c>
      <c r="D46" s="111"/>
      <c r="E46" s="110">
        <v>2019</v>
      </c>
      <c r="F46" s="111"/>
      <c r="G46" s="110">
        <v>2018</v>
      </c>
      <c r="H46" s="111"/>
      <c r="I46" s="110">
        <v>2017</v>
      </c>
      <c r="J46" s="112"/>
    </row>
    <row r="47" spans="2:17" x14ac:dyDescent="0.2">
      <c r="B47" s="27"/>
      <c r="C47" s="28" t="s">
        <v>71</v>
      </c>
      <c r="D47" s="29" t="s">
        <v>72</v>
      </c>
      <c r="E47" s="29" t="s">
        <v>71</v>
      </c>
      <c r="F47" s="29" t="s">
        <v>72</v>
      </c>
      <c r="G47" s="29" t="s">
        <v>71</v>
      </c>
      <c r="H47" s="29" t="s">
        <v>72</v>
      </c>
      <c r="I47" s="29" t="s">
        <v>71</v>
      </c>
      <c r="J47" s="29" t="s">
        <v>72</v>
      </c>
    </row>
    <row r="48" spans="2:17" x14ac:dyDescent="0.2">
      <c r="B48" s="30" t="s">
        <v>6</v>
      </c>
      <c r="C48" s="31">
        <f>C5</f>
        <v>34637</v>
      </c>
      <c r="D48" s="28"/>
      <c r="E48" s="31">
        <f>E5</f>
        <v>36426</v>
      </c>
      <c r="F48" s="28"/>
      <c r="G48" s="31">
        <f>G5</f>
        <v>38574</v>
      </c>
      <c r="H48" s="28"/>
      <c r="I48" s="31">
        <f>I5</f>
        <v>28366</v>
      </c>
      <c r="J48" s="28"/>
    </row>
    <row r="49" spans="2:10" x14ac:dyDescent="0.2">
      <c r="B49" s="32" t="s">
        <v>9</v>
      </c>
      <c r="C49" s="33">
        <f>-C7</f>
        <v>25900</v>
      </c>
      <c r="D49" s="34">
        <f>C49/C48</f>
        <v>0.7477552905852124</v>
      </c>
      <c r="E49" s="33">
        <f>-E7</f>
        <v>27710</v>
      </c>
      <c r="F49" s="34">
        <f>E49/E48</f>
        <v>0.76072036457475434</v>
      </c>
      <c r="G49" s="33">
        <f>-G7</f>
        <v>30542</v>
      </c>
      <c r="H49" s="34">
        <f>G49/G48</f>
        <v>0.79177684450666252</v>
      </c>
      <c r="I49" s="33">
        <f>-I7</f>
        <v>21037</v>
      </c>
      <c r="J49" s="34">
        <f>I49/I48</f>
        <v>0.74162730028907853</v>
      </c>
    </row>
    <row r="50" spans="2:10" x14ac:dyDescent="0.2">
      <c r="B50" s="32" t="s">
        <v>41</v>
      </c>
      <c r="C50" s="33">
        <f>C48-C49</f>
        <v>8737</v>
      </c>
      <c r="D50" s="34">
        <f>C50/C48</f>
        <v>0.25224470941478766</v>
      </c>
      <c r="E50" s="33">
        <f>E48-E49</f>
        <v>8716</v>
      </c>
      <c r="F50" s="34">
        <f>E50/E48</f>
        <v>0.23927963542524569</v>
      </c>
      <c r="G50" s="33">
        <f>G48-G49</f>
        <v>8032</v>
      </c>
      <c r="H50" s="34">
        <f>G50/G48</f>
        <v>0.20822315549333748</v>
      </c>
      <c r="I50" s="33">
        <f>I48-I49</f>
        <v>7329</v>
      </c>
      <c r="J50" s="34">
        <f>I50/I48</f>
        <v>0.25837269971092153</v>
      </c>
    </row>
    <row r="51" spans="2:10" x14ac:dyDescent="0.2">
      <c r="B51" s="24" t="s">
        <v>12</v>
      </c>
      <c r="C51" s="33">
        <f>-C9</f>
        <v>3176</v>
      </c>
      <c r="D51" s="34">
        <f>C51/C18</f>
        <v>0.36351150280416616</v>
      </c>
      <c r="E51" s="33">
        <f>-E9</f>
        <v>2871</v>
      </c>
      <c r="F51" s="34">
        <f>E51/E18</f>
        <v>0.32939421753097753</v>
      </c>
      <c r="G51" s="33">
        <f>-G9</f>
        <v>2658</v>
      </c>
      <c r="H51" s="34">
        <f>G51/G18</f>
        <v>0.33092629482071712</v>
      </c>
      <c r="I51" s="33">
        <f>-I9</f>
        <v>2159</v>
      </c>
      <c r="J51" s="34">
        <f>I51/I18</f>
        <v>0.29458316277800517</v>
      </c>
    </row>
    <row r="52" spans="2:10" x14ac:dyDescent="0.2">
      <c r="B52" s="24" t="s">
        <v>15</v>
      </c>
      <c r="C52" s="33">
        <f>C11</f>
        <v>2272</v>
      </c>
      <c r="D52" s="34">
        <f>C52/C48</f>
        <v>6.5594595374888126E-2</v>
      </c>
      <c r="E52" s="33">
        <f>E11</f>
        <v>2278</v>
      </c>
      <c r="F52" s="34">
        <f>E52/E48</f>
        <v>6.2537747762587165E-2</v>
      </c>
      <c r="G52" s="33">
        <f>G11</f>
        <v>1709</v>
      </c>
      <c r="H52" s="34">
        <f>G52/G48</f>
        <v>4.4304453777155597E-2</v>
      </c>
      <c r="I52" s="33">
        <f>I11</f>
        <v>2195</v>
      </c>
      <c r="J52" s="34">
        <f>I52/I48</f>
        <v>7.7381372065148418E-2</v>
      </c>
    </row>
    <row r="53" spans="2:10" x14ac:dyDescent="0.2">
      <c r="B53" s="24" t="s">
        <v>24</v>
      </c>
      <c r="C53" s="33">
        <f>C16</f>
        <v>741</v>
      </c>
      <c r="D53" s="34">
        <f>C53/C48</f>
        <v>2.1393307734503566E-2</v>
      </c>
      <c r="E53" s="33">
        <f>E16</f>
        <v>607</v>
      </c>
      <c r="F53" s="34">
        <f>E53/E48</f>
        <v>1.6663921374842145E-2</v>
      </c>
      <c r="G53" s="33">
        <f>G16</f>
        <v>195</v>
      </c>
      <c r="H53" s="34">
        <f>G53/G48</f>
        <v>5.0552185409861563E-3</v>
      </c>
      <c r="I53" s="33">
        <f>I16</f>
        <v>863</v>
      </c>
      <c r="J53" s="34">
        <f>I53/I48</f>
        <v>3.0423746739053795E-2</v>
      </c>
    </row>
    <row r="54" spans="2:10" x14ac:dyDescent="0.2">
      <c r="B54" s="24" t="s">
        <v>73</v>
      </c>
      <c r="C54" s="33">
        <f>C53-C12</f>
        <v>1957</v>
      </c>
      <c r="D54" s="34">
        <f>C54/C48</f>
        <v>5.6500274273176082E-2</v>
      </c>
      <c r="E54" s="33">
        <f>E53-E12</f>
        <v>1944</v>
      </c>
      <c r="F54" s="34">
        <f>E54/E48</f>
        <v>5.3368473068687201E-2</v>
      </c>
      <c r="G54" s="33">
        <f>G53-G12</f>
        <v>1556</v>
      </c>
      <c r="H54" s="34">
        <f>G54/G48</f>
        <v>4.0338051537304923E-2</v>
      </c>
      <c r="I54" s="33">
        <f>I53-I12</f>
        <v>1893</v>
      </c>
      <c r="J54" s="34">
        <f>I54/I48</f>
        <v>6.6734823380102934E-2</v>
      </c>
    </row>
    <row r="55" spans="2:10" x14ac:dyDescent="0.2">
      <c r="B55" s="24" t="s">
        <v>33</v>
      </c>
      <c r="C55" s="35"/>
      <c r="D55" s="36">
        <f>D23</f>
        <v>0.14772329859411065</v>
      </c>
      <c r="E55" s="35"/>
      <c r="F55" s="36">
        <f>F23</f>
        <v>0.11554518664047152</v>
      </c>
      <c r="G55" s="35"/>
      <c r="H55" s="36">
        <f>H23</f>
        <v>4.0479236943119695E-2</v>
      </c>
      <c r="I55" s="35"/>
      <c r="J55" s="37"/>
    </row>
    <row r="56" spans="2:10" x14ac:dyDescent="0.2">
      <c r="B56" s="24" t="s">
        <v>34</v>
      </c>
      <c r="C56" s="35"/>
      <c r="D56" s="36">
        <f>D25</f>
        <v>0.22248911574838612</v>
      </c>
      <c r="E56" s="35"/>
      <c r="F56" s="36">
        <f>F25</f>
        <v>0.16844734286110727</v>
      </c>
      <c r="G56" s="35"/>
      <c r="H56" s="36">
        <f>H25</f>
        <v>4.5694200351493852E-2</v>
      </c>
      <c r="I56" s="35"/>
      <c r="J56" s="37"/>
    </row>
    <row r="57" spans="2:10" x14ac:dyDescent="0.2">
      <c r="B57" s="24" t="s">
        <v>55</v>
      </c>
      <c r="C57" s="35"/>
      <c r="D57" s="34">
        <f>D34</f>
        <v>0.37861429350791054</v>
      </c>
      <c r="E57" s="35"/>
      <c r="F57" s="34">
        <f>F34</f>
        <v>0.34460043196544277</v>
      </c>
      <c r="G57" s="35"/>
      <c r="H57" s="34">
        <f>H34</f>
        <v>0.38015903067020068</v>
      </c>
      <c r="I57" s="35"/>
      <c r="J57" s="34">
        <f>J34</f>
        <v>0.48018276484964401</v>
      </c>
    </row>
    <row r="58" spans="2:10" x14ac:dyDescent="0.2">
      <c r="B58" s="24" t="s">
        <v>74</v>
      </c>
      <c r="C58" s="35"/>
      <c r="D58" s="38">
        <f>(N20+N19+N18+N17+N16)/(N31+N33+N34+N35)</f>
        <v>0.33350502189029102</v>
      </c>
      <c r="E58" s="35"/>
      <c r="F58" s="38">
        <f>(O20+O19+O18+O17+O16)/(O31+O33+O34+O35)</f>
        <v>0.43269786250722125</v>
      </c>
      <c r="G58" s="35"/>
      <c r="H58" s="38">
        <f>(P20+P19+P18+P17+P16)/(P31+P33+P34+P35)</f>
        <v>0.74669059905766211</v>
      </c>
      <c r="I58" s="35"/>
      <c r="J58" s="38">
        <f>(Q20+Q19+Q18+Q17+Q16)/(Q31+Q33+Q34+Q35)</f>
        <v>1.0225045372050816</v>
      </c>
    </row>
    <row r="59" spans="2:10" x14ac:dyDescent="0.2">
      <c r="B59" s="39" t="s">
        <v>65</v>
      </c>
      <c r="C59" s="40">
        <f>C26</f>
        <v>1736</v>
      </c>
      <c r="D59" s="41"/>
      <c r="E59" s="40">
        <f>E26</f>
        <v>1072</v>
      </c>
      <c r="F59" s="41"/>
      <c r="G59" s="40">
        <f>G26</f>
        <v>2119</v>
      </c>
      <c r="H59" s="41"/>
      <c r="I59" s="40">
        <f>I26</f>
        <v>1288</v>
      </c>
      <c r="J59" s="41"/>
    </row>
  </sheetData>
  <mergeCells count="8">
    <mergeCell ref="C3:D3"/>
    <mergeCell ref="E3:F3"/>
    <mergeCell ref="G3:H3"/>
    <mergeCell ref="I3:J3"/>
    <mergeCell ref="C46:D46"/>
    <mergeCell ref="E46:F46"/>
    <mergeCell ref="G46:H46"/>
    <mergeCell ref="I46:J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E7D3E-A9C5-124E-A60F-350DD7F3A989}">
  <dimension ref="B2:L28"/>
  <sheetViews>
    <sheetView workbookViewId="0">
      <selection activeCell="B2" sqref="B2"/>
    </sheetView>
  </sheetViews>
  <sheetFormatPr baseColWidth="10" defaultRowHeight="16" x14ac:dyDescent="0.2"/>
  <cols>
    <col min="2" max="2" width="35.33203125" customWidth="1"/>
    <col min="9" max="9" width="24" customWidth="1"/>
  </cols>
  <sheetData>
    <row r="2" spans="2:12" x14ac:dyDescent="0.2">
      <c r="B2" s="2"/>
    </row>
    <row r="4" spans="2:12" x14ac:dyDescent="0.2">
      <c r="B4" s="42"/>
      <c r="C4" s="113">
        <v>2020</v>
      </c>
      <c r="D4" s="114"/>
      <c r="E4" s="115">
        <v>2019</v>
      </c>
      <c r="F4" s="115"/>
      <c r="G4" s="25"/>
      <c r="I4" s="1" t="s">
        <v>75</v>
      </c>
      <c r="J4" s="2"/>
    </row>
    <row r="5" spans="2:12" x14ac:dyDescent="0.2">
      <c r="B5" s="43" t="s">
        <v>1</v>
      </c>
      <c r="C5" s="44" t="s">
        <v>2</v>
      </c>
      <c r="D5" s="45" t="s">
        <v>3</v>
      </c>
      <c r="E5" s="46" t="s">
        <v>2</v>
      </c>
      <c r="F5" s="46" t="s">
        <v>3</v>
      </c>
      <c r="G5" s="47" t="s">
        <v>4</v>
      </c>
      <c r="I5" s="2" t="s">
        <v>5</v>
      </c>
      <c r="J5" s="2">
        <v>2020</v>
      </c>
      <c r="K5" s="2">
        <v>2019</v>
      </c>
      <c r="L5" s="2"/>
    </row>
    <row r="6" spans="2:12" x14ac:dyDescent="0.2">
      <c r="B6" s="35" t="s">
        <v>6</v>
      </c>
      <c r="C6" s="35">
        <v>785</v>
      </c>
      <c r="D6" s="36">
        <f t="shared" ref="D6:D15" si="0">C6/$C$6</f>
        <v>1</v>
      </c>
      <c r="E6">
        <v>525</v>
      </c>
      <c r="F6" s="8">
        <f>E6/$E$6</f>
        <v>1</v>
      </c>
      <c r="G6" s="48">
        <f>(C6-E6)/E6</f>
        <v>0.49523809523809526</v>
      </c>
      <c r="I6" t="s">
        <v>43</v>
      </c>
      <c r="J6" s="3">
        <v>3000</v>
      </c>
      <c r="K6" s="3">
        <v>0</v>
      </c>
      <c r="L6" s="3"/>
    </row>
    <row r="7" spans="2:12" x14ac:dyDescent="0.2">
      <c r="B7" s="35" t="s">
        <v>8</v>
      </c>
      <c r="C7" s="35">
        <v>7</v>
      </c>
      <c r="D7" s="36">
        <f t="shared" si="0"/>
        <v>8.9171974522292991E-3</v>
      </c>
      <c r="E7">
        <v>0</v>
      </c>
      <c r="F7" s="8">
        <f t="shared" ref="F7:F15" si="1">E7/$E$6</f>
        <v>0</v>
      </c>
      <c r="G7" s="48"/>
      <c r="I7" t="s">
        <v>7</v>
      </c>
      <c r="J7" s="3">
        <v>83000</v>
      </c>
      <c r="K7" s="3">
        <v>67000</v>
      </c>
      <c r="L7" s="3"/>
    </row>
    <row r="8" spans="2:12" x14ac:dyDescent="0.2">
      <c r="B8" s="35" t="s">
        <v>11</v>
      </c>
      <c r="C8" s="35">
        <v>-274</v>
      </c>
      <c r="D8" s="36">
        <f t="shared" si="0"/>
        <v>-0.34904458598726112</v>
      </c>
      <c r="E8">
        <v>-197</v>
      </c>
      <c r="F8" s="8">
        <f t="shared" si="1"/>
        <v>-0.37523809523809526</v>
      </c>
      <c r="G8" s="48">
        <f t="shared" ref="G8:G15" si="2">(C8-E8)/E8</f>
        <v>0.39086294416243655</v>
      </c>
      <c r="I8" t="s">
        <v>76</v>
      </c>
      <c r="J8" s="3">
        <v>162000</v>
      </c>
      <c r="K8" s="3">
        <v>96000</v>
      </c>
      <c r="L8" s="3"/>
    </row>
    <row r="9" spans="2:12" x14ac:dyDescent="0.2">
      <c r="B9" s="35" t="s">
        <v>12</v>
      </c>
      <c r="C9" s="35">
        <v>-293</v>
      </c>
      <c r="D9" s="36">
        <f t="shared" si="0"/>
        <v>-0.37324840764331207</v>
      </c>
      <c r="E9">
        <v>-121</v>
      </c>
      <c r="F9" s="8">
        <f t="shared" si="1"/>
        <v>-0.23047619047619047</v>
      </c>
      <c r="G9" s="48">
        <f t="shared" si="2"/>
        <v>1.4214876033057851</v>
      </c>
      <c r="I9" s="4" t="s">
        <v>10</v>
      </c>
      <c r="J9" s="5">
        <f>SUM(J6:J8)</f>
        <v>248000</v>
      </c>
      <c r="K9" s="5">
        <f>SUM(K6:K8)</f>
        <v>163000</v>
      </c>
      <c r="L9" s="3"/>
    </row>
    <row r="10" spans="2:12" x14ac:dyDescent="0.2">
      <c r="B10" s="35" t="s">
        <v>13</v>
      </c>
      <c r="C10" s="35">
        <v>-147</v>
      </c>
      <c r="D10" s="36">
        <f t="shared" si="0"/>
        <v>-0.18726114649681527</v>
      </c>
      <c r="E10">
        <v>-82</v>
      </c>
      <c r="F10" s="8">
        <f t="shared" si="1"/>
        <v>-0.15619047619047619</v>
      </c>
      <c r="G10" s="48">
        <f t="shared" si="2"/>
        <v>0.79268292682926833</v>
      </c>
      <c r="J10" s="3"/>
      <c r="K10" s="3"/>
      <c r="L10" s="3"/>
    </row>
    <row r="11" spans="2:12" x14ac:dyDescent="0.2">
      <c r="B11" s="42" t="s">
        <v>15</v>
      </c>
      <c r="C11" s="42">
        <f>SUM(C6:C10)</f>
        <v>78</v>
      </c>
      <c r="D11" s="49">
        <f t="shared" si="0"/>
        <v>9.936305732484077E-2</v>
      </c>
      <c r="E11" s="4">
        <f>SUM(E6:E10)</f>
        <v>125</v>
      </c>
      <c r="F11" s="50">
        <f t="shared" si="1"/>
        <v>0.23809523809523808</v>
      </c>
      <c r="G11" s="51">
        <f t="shared" si="2"/>
        <v>-0.376</v>
      </c>
      <c r="I11" s="1" t="s">
        <v>75</v>
      </c>
      <c r="J11" s="3"/>
      <c r="K11" s="3"/>
      <c r="L11" s="3"/>
    </row>
    <row r="12" spans="2:12" x14ac:dyDescent="0.2">
      <c r="B12" s="35" t="s">
        <v>17</v>
      </c>
      <c r="C12" s="35">
        <v>-1</v>
      </c>
      <c r="D12" s="36">
        <f t="shared" si="0"/>
        <v>-1.2738853503184713E-3</v>
      </c>
      <c r="E12">
        <v>0</v>
      </c>
      <c r="F12" s="8">
        <f t="shared" si="1"/>
        <v>0</v>
      </c>
      <c r="G12" s="48"/>
      <c r="I12" s="2" t="s">
        <v>14</v>
      </c>
      <c r="J12" s="2">
        <v>2020</v>
      </c>
      <c r="K12" s="2">
        <v>2019</v>
      </c>
      <c r="L12" s="3"/>
    </row>
    <row r="13" spans="2:12" x14ac:dyDescent="0.2">
      <c r="B13" s="42" t="s">
        <v>19</v>
      </c>
      <c r="C13" s="42">
        <f>SUM(C11:C12)</f>
        <v>77</v>
      </c>
      <c r="D13" s="49">
        <f t="shared" si="0"/>
        <v>9.8089171974522299E-2</v>
      </c>
      <c r="E13" s="4">
        <f>SUM(E11:E12)</f>
        <v>125</v>
      </c>
      <c r="F13" s="50">
        <f t="shared" si="1"/>
        <v>0.23809523809523808</v>
      </c>
      <c r="G13" s="51">
        <f t="shared" si="2"/>
        <v>-0.38400000000000001</v>
      </c>
      <c r="I13" t="s">
        <v>16</v>
      </c>
      <c r="J13" s="3">
        <v>3000</v>
      </c>
      <c r="K13" s="3">
        <v>3000</v>
      </c>
      <c r="L13" s="3"/>
    </row>
    <row r="14" spans="2:12" x14ac:dyDescent="0.2">
      <c r="B14" s="35" t="s">
        <v>23</v>
      </c>
      <c r="C14" s="35">
        <v>-16</v>
      </c>
      <c r="D14" s="36">
        <f t="shared" si="0"/>
        <v>-2.038216560509554E-2</v>
      </c>
      <c r="E14">
        <v>-25</v>
      </c>
      <c r="F14" s="8">
        <f t="shared" si="1"/>
        <v>-4.7619047619047616E-2</v>
      </c>
      <c r="G14" s="48">
        <f t="shared" si="2"/>
        <v>-0.36</v>
      </c>
      <c r="I14" t="s">
        <v>77</v>
      </c>
      <c r="J14" s="3">
        <v>12000</v>
      </c>
      <c r="K14">
        <v>0</v>
      </c>
      <c r="L14" s="3"/>
    </row>
    <row r="15" spans="2:12" x14ac:dyDescent="0.2">
      <c r="B15" s="52" t="s">
        <v>24</v>
      </c>
      <c r="C15" s="52">
        <f>SUM(C13:C14)</f>
        <v>61</v>
      </c>
      <c r="D15" s="53">
        <f t="shared" si="0"/>
        <v>7.7707006369426748E-2</v>
      </c>
      <c r="E15" s="54">
        <f>SUM(E13:E14)</f>
        <v>100</v>
      </c>
      <c r="F15" s="55">
        <f t="shared" si="1"/>
        <v>0.19047619047619047</v>
      </c>
      <c r="G15" s="56">
        <f t="shared" si="2"/>
        <v>-0.39</v>
      </c>
      <c r="I15" t="s">
        <v>18</v>
      </c>
      <c r="J15" s="3">
        <v>100000</v>
      </c>
      <c r="K15">
        <v>0</v>
      </c>
      <c r="L15" s="3"/>
    </row>
    <row r="16" spans="2:12" x14ac:dyDescent="0.2">
      <c r="I16" t="s">
        <v>20</v>
      </c>
      <c r="J16" s="3">
        <v>61000</v>
      </c>
      <c r="K16" s="3">
        <v>100000</v>
      </c>
      <c r="L16" s="3"/>
    </row>
    <row r="17" spans="9:12" x14ac:dyDescent="0.2">
      <c r="I17" s="4" t="s">
        <v>22</v>
      </c>
      <c r="J17" s="5">
        <f>SUM(J13:J16)</f>
        <v>176000</v>
      </c>
      <c r="K17" s="5">
        <f>SUM(K13:K16)</f>
        <v>103000</v>
      </c>
      <c r="L17" s="3"/>
    </row>
    <row r="18" spans="9:12" x14ac:dyDescent="0.2">
      <c r="L18" s="3"/>
    </row>
    <row r="19" spans="9:12" x14ac:dyDescent="0.2">
      <c r="I19" t="s">
        <v>25</v>
      </c>
      <c r="J19" s="3">
        <v>21000</v>
      </c>
      <c r="K19" s="3">
        <v>20000</v>
      </c>
      <c r="L19" s="3"/>
    </row>
    <row r="20" spans="9:12" x14ac:dyDescent="0.2">
      <c r="I20" t="s">
        <v>26</v>
      </c>
      <c r="J20" s="3">
        <v>24000</v>
      </c>
      <c r="K20" s="3">
        <v>22000</v>
      </c>
      <c r="L20" s="3"/>
    </row>
    <row r="21" spans="9:12" x14ac:dyDescent="0.2">
      <c r="I21" t="s">
        <v>27</v>
      </c>
      <c r="J21" s="3">
        <v>27000</v>
      </c>
      <c r="K21" s="3">
        <v>18000</v>
      </c>
    </row>
    <row r="22" spans="9:12" x14ac:dyDescent="0.2">
      <c r="I22" s="4" t="s">
        <v>29</v>
      </c>
      <c r="J22" s="5">
        <f>SUM(J19:J21)</f>
        <v>72000</v>
      </c>
      <c r="K22" s="5">
        <f>SUM(K19:K21)</f>
        <v>60000</v>
      </c>
    </row>
    <row r="23" spans="9:12" x14ac:dyDescent="0.2">
      <c r="J23" s="3"/>
      <c r="K23" s="3"/>
    </row>
    <row r="24" spans="9:12" x14ac:dyDescent="0.2">
      <c r="I24" t="s">
        <v>31</v>
      </c>
      <c r="J24" s="3">
        <f>J17+J22</f>
        <v>248000</v>
      </c>
      <c r="K24" s="3">
        <f>K17+K22</f>
        <v>163000</v>
      </c>
    </row>
    <row r="25" spans="9:12" x14ac:dyDescent="0.2">
      <c r="J25" s="3"/>
      <c r="K25" s="3"/>
    </row>
    <row r="26" spans="9:12" x14ac:dyDescent="0.2">
      <c r="J26" s="3"/>
      <c r="K26" s="3"/>
    </row>
    <row r="27" spans="9:12" x14ac:dyDescent="0.2">
      <c r="J27" s="3"/>
      <c r="K27" s="3"/>
    </row>
    <row r="28" spans="9:12" x14ac:dyDescent="0.2">
      <c r="J28" s="3"/>
      <c r="K28" s="3"/>
    </row>
  </sheetData>
  <mergeCells count="2">
    <mergeCell ref="C4:D4"/>
    <mergeCell ref="E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217A-DA0A-5345-A8FA-0637D8D453B3}">
  <dimension ref="B2:O44"/>
  <sheetViews>
    <sheetView workbookViewId="0">
      <selection activeCell="B2" sqref="B2"/>
    </sheetView>
  </sheetViews>
  <sheetFormatPr baseColWidth="10" defaultRowHeight="16" x14ac:dyDescent="0.2"/>
  <cols>
    <col min="1" max="1" width="6.83203125" customWidth="1"/>
    <col min="2" max="2" width="29" customWidth="1"/>
    <col min="3" max="11" width="11.5" customWidth="1"/>
  </cols>
  <sheetData>
    <row r="2" spans="2:15" x14ac:dyDescent="0.2">
      <c r="B2" s="2"/>
    </row>
    <row r="4" spans="2:15" x14ac:dyDescent="0.2">
      <c r="B4" s="57"/>
      <c r="C4" s="113" t="s">
        <v>78</v>
      </c>
      <c r="D4" s="115"/>
      <c r="E4" s="113" t="s">
        <v>79</v>
      </c>
      <c r="F4" s="115"/>
      <c r="G4" s="115"/>
      <c r="H4" s="113" t="s">
        <v>80</v>
      </c>
      <c r="I4" s="115"/>
      <c r="J4" s="115"/>
      <c r="K4" s="114"/>
      <c r="M4" s="113" t="s">
        <v>81</v>
      </c>
      <c r="N4" s="115"/>
      <c r="O4" s="114"/>
    </row>
    <row r="5" spans="2:15" x14ac:dyDescent="0.2">
      <c r="B5" s="47"/>
      <c r="C5" s="44" t="s">
        <v>2</v>
      </c>
      <c r="D5" s="46" t="s">
        <v>3</v>
      </c>
      <c r="E5" s="44" t="s">
        <v>2</v>
      </c>
      <c r="F5" s="46" t="s">
        <v>3</v>
      </c>
      <c r="G5" s="46" t="s">
        <v>4</v>
      </c>
      <c r="H5" s="44" t="s">
        <v>2</v>
      </c>
      <c r="I5" s="46" t="s">
        <v>3</v>
      </c>
      <c r="J5" s="58" t="s">
        <v>82</v>
      </c>
      <c r="K5" s="45" t="s">
        <v>4</v>
      </c>
      <c r="M5" s="44" t="s">
        <v>2</v>
      </c>
      <c r="N5" s="46" t="s">
        <v>3</v>
      </c>
      <c r="O5" s="45" t="s">
        <v>4</v>
      </c>
    </row>
    <row r="6" spans="2:15" x14ac:dyDescent="0.2">
      <c r="B6" s="24" t="s">
        <v>6</v>
      </c>
      <c r="C6" s="35">
        <v>785</v>
      </c>
      <c r="D6" s="8">
        <f t="shared" ref="D6:D15" si="0">C6/$C$6</f>
        <v>1</v>
      </c>
      <c r="E6" s="33">
        <f>G24</f>
        <v>1169.5715</v>
      </c>
      <c r="F6" s="8">
        <f>E6/$E$6</f>
        <v>1</v>
      </c>
      <c r="G6" s="36">
        <f>(E6-C6)/C6</f>
        <v>0.4899</v>
      </c>
      <c r="H6" s="31">
        <f>E6*J6</f>
        <v>1637.4000999999998</v>
      </c>
      <c r="I6" s="50">
        <f t="shared" ref="I6:I15" si="1">H6/$H$6</f>
        <v>1</v>
      </c>
      <c r="J6" s="59">
        <v>1.4</v>
      </c>
      <c r="K6" s="49">
        <f>(H6-C6)/C6</f>
        <v>1.0858599999999998</v>
      </c>
      <c r="M6" s="35">
        <v>525</v>
      </c>
      <c r="N6" s="8">
        <f>M6/$E$6</f>
        <v>0.44888234708181585</v>
      </c>
      <c r="O6" s="36">
        <f>(C6-M6)/M6</f>
        <v>0.49523809523809526</v>
      </c>
    </row>
    <row r="7" spans="2:15" x14ac:dyDescent="0.2">
      <c r="B7" s="24" t="s">
        <v>8</v>
      </c>
      <c r="C7" s="35">
        <v>7</v>
      </c>
      <c r="D7" s="8">
        <f t="shared" si="0"/>
        <v>8.9171974522292991E-3</v>
      </c>
      <c r="E7" s="33">
        <v>0</v>
      </c>
      <c r="F7" s="8">
        <f t="shared" ref="F7:F15" si="2">E7/$E$6</f>
        <v>0</v>
      </c>
      <c r="G7" s="36">
        <f t="shared" ref="G7:G15" si="3">(E7-C7)/C7</f>
        <v>-1</v>
      </c>
      <c r="H7" s="33">
        <v>0</v>
      </c>
      <c r="I7" s="8">
        <f t="shared" si="1"/>
        <v>0</v>
      </c>
      <c r="K7" s="36">
        <f t="shared" ref="K7:K15" si="4">(H7-C7)/C7</f>
        <v>-1</v>
      </c>
      <c r="M7" s="35">
        <v>0</v>
      </c>
      <c r="N7" s="8">
        <f t="shared" ref="N7:N15" si="5">M7/$E$6</f>
        <v>0</v>
      </c>
      <c r="O7" s="36"/>
    </row>
    <row r="8" spans="2:15" x14ac:dyDescent="0.2">
      <c r="B8" s="24" t="s">
        <v>11</v>
      </c>
      <c r="C8" s="35">
        <v>-274</v>
      </c>
      <c r="D8" s="8">
        <f t="shared" si="0"/>
        <v>-0.34904458598726112</v>
      </c>
      <c r="E8" s="33">
        <f>-C32</f>
        <v>-369.90000000000003</v>
      </c>
      <c r="F8" s="8">
        <f t="shared" si="2"/>
        <v>-0.31626967654393084</v>
      </c>
      <c r="G8" s="36">
        <f>(E8-C8)/C8</f>
        <v>0.35000000000000014</v>
      </c>
      <c r="H8" s="33">
        <f>E8*J8</f>
        <v>-443.88000000000005</v>
      </c>
      <c r="I8" s="8">
        <f t="shared" si="1"/>
        <v>-0.27108829418051222</v>
      </c>
      <c r="J8" s="60">
        <v>1.2</v>
      </c>
      <c r="K8" s="36">
        <f>(H8-C8)/C8</f>
        <v>0.62000000000000022</v>
      </c>
      <c r="M8" s="35">
        <v>-197</v>
      </c>
      <c r="N8" s="8">
        <f t="shared" si="5"/>
        <v>-0.16843775690498614</v>
      </c>
      <c r="O8" s="36">
        <f>(C8-M8)/M8</f>
        <v>0.39086294416243655</v>
      </c>
    </row>
    <row r="9" spans="2:15" x14ac:dyDescent="0.2">
      <c r="B9" s="24" t="s">
        <v>12</v>
      </c>
      <c r="C9" s="35">
        <v>-293</v>
      </c>
      <c r="D9" s="8">
        <f t="shared" si="0"/>
        <v>-0.37324840764331207</v>
      </c>
      <c r="E9" s="33">
        <f>-C40</f>
        <v>-448.29</v>
      </c>
      <c r="F9" s="8">
        <f t="shared" si="2"/>
        <v>-0.38329422356820425</v>
      </c>
      <c r="G9" s="36">
        <f t="shared" si="3"/>
        <v>0.53</v>
      </c>
      <c r="H9" s="33">
        <f>E9*J9</f>
        <v>-537.94799999999998</v>
      </c>
      <c r="I9" s="8">
        <f t="shared" si="1"/>
        <v>-0.32853790591560367</v>
      </c>
      <c r="J9" s="60">
        <v>1.2</v>
      </c>
      <c r="K9" s="36">
        <f t="shared" si="4"/>
        <v>0.83599999999999997</v>
      </c>
      <c r="M9" s="35">
        <v>-121</v>
      </c>
      <c r="N9" s="8">
        <f t="shared" si="5"/>
        <v>-0.10345669332742803</v>
      </c>
      <c r="O9" s="36">
        <f t="shared" ref="O9:O15" si="6">(C9-M9)/M9</f>
        <v>1.4214876033057851</v>
      </c>
    </row>
    <row r="10" spans="2:15" x14ac:dyDescent="0.2">
      <c r="B10" s="24" t="s">
        <v>13</v>
      </c>
      <c r="C10" s="35">
        <v>-147</v>
      </c>
      <c r="D10" s="8">
        <f t="shared" si="0"/>
        <v>-0.18726114649681527</v>
      </c>
      <c r="E10" s="33">
        <f>-C44</f>
        <v>-242.54999999999998</v>
      </c>
      <c r="F10" s="8">
        <f t="shared" si="2"/>
        <v>-0.2073836443517989</v>
      </c>
      <c r="G10" s="36">
        <f t="shared" si="3"/>
        <v>0.64999999999999991</v>
      </c>
      <c r="H10" s="33">
        <f>E10*J10</f>
        <v>-291.05999999999995</v>
      </c>
      <c r="I10" s="8">
        <f t="shared" si="1"/>
        <v>-0.17775740944439908</v>
      </c>
      <c r="J10" s="60">
        <v>1.2</v>
      </c>
      <c r="K10" s="36">
        <f t="shared" si="4"/>
        <v>0.97999999999999965</v>
      </c>
      <c r="M10" s="35">
        <v>-82</v>
      </c>
      <c r="N10" s="8">
        <f t="shared" si="5"/>
        <v>-7.0111147544207428E-2</v>
      </c>
      <c r="O10" s="36">
        <f t="shared" si="6"/>
        <v>0.79268292682926833</v>
      </c>
    </row>
    <row r="11" spans="2:15" x14ac:dyDescent="0.2">
      <c r="B11" s="25" t="s">
        <v>15</v>
      </c>
      <c r="C11" s="42">
        <f>SUM(C6:C10)</f>
        <v>78</v>
      </c>
      <c r="D11" s="50">
        <f t="shared" si="0"/>
        <v>9.936305732484077E-2</v>
      </c>
      <c r="E11" s="31">
        <f>SUM(E6:E10)</f>
        <v>108.83149999999992</v>
      </c>
      <c r="F11" s="50">
        <f t="shared" si="2"/>
        <v>9.305245553606592E-2</v>
      </c>
      <c r="G11" s="49">
        <f t="shared" si="3"/>
        <v>0.39527564102564</v>
      </c>
      <c r="H11" s="31">
        <f>SUM(H6:H10)</f>
        <v>364.5120999999998</v>
      </c>
      <c r="I11" s="50">
        <f t="shared" si="1"/>
        <v>0.22261639045948503</v>
      </c>
      <c r="J11" s="4"/>
      <c r="K11" s="49">
        <f t="shared" si="4"/>
        <v>3.6732320512820489</v>
      </c>
      <c r="M11" s="42">
        <f>SUM(M6:M10)</f>
        <v>125</v>
      </c>
      <c r="N11" s="50">
        <f t="shared" si="5"/>
        <v>0.10687674930519425</v>
      </c>
      <c r="O11" s="49">
        <f t="shared" si="6"/>
        <v>-0.376</v>
      </c>
    </row>
    <row r="12" spans="2:15" x14ac:dyDescent="0.2">
      <c r="B12" s="24" t="s">
        <v>17</v>
      </c>
      <c r="C12" s="35">
        <v>-1</v>
      </c>
      <c r="D12" s="8">
        <f t="shared" si="0"/>
        <v>-1.2738853503184713E-3</v>
      </c>
      <c r="E12" s="33">
        <v>-2</v>
      </c>
      <c r="F12" s="8">
        <f t="shared" si="2"/>
        <v>-1.710027988883108E-3</v>
      </c>
      <c r="G12" s="36">
        <f>(E12-C12)/C12</f>
        <v>1</v>
      </c>
      <c r="H12" s="33">
        <v>-3</v>
      </c>
      <c r="I12" s="8">
        <f t="shared" si="1"/>
        <v>-1.8321728452319016E-3</v>
      </c>
      <c r="K12" s="36">
        <f t="shared" si="4"/>
        <v>2</v>
      </c>
      <c r="M12" s="35">
        <v>0</v>
      </c>
      <c r="N12" s="8">
        <f t="shared" si="5"/>
        <v>0</v>
      </c>
      <c r="O12" s="36"/>
    </row>
    <row r="13" spans="2:15" x14ac:dyDescent="0.2">
      <c r="B13" s="25" t="s">
        <v>19</v>
      </c>
      <c r="C13" s="42">
        <f>SUM(C11:C12)</f>
        <v>77</v>
      </c>
      <c r="D13" s="50">
        <f t="shared" si="0"/>
        <v>9.8089171974522299E-2</v>
      </c>
      <c r="E13" s="31">
        <f>SUM(E11:E12)</f>
        <v>106.83149999999992</v>
      </c>
      <c r="F13" s="50">
        <f t="shared" si="2"/>
        <v>9.1342427547182803E-2</v>
      </c>
      <c r="G13" s="49">
        <f t="shared" si="3"/>
        <v>0.38742207792207689</v>
      </c>
      <c r="H13" s="31">
        <f>SUM(H11:H12)</f>
        <v>361.5120999999998</v>
      </c>
      <c r="I13" s="50">
        <f t="shared" si="1"/>
        <v>0.22078421761425313</v>
      </c>
      <c r="J13" s="4"/>
      <c r="K13" s="49">
        <f t="shared" si="4"/>
        <v>3.6949623376623353</v>
      </c>
      <c r="M13" s="42">
        <f>SUM(M11:M12)</f>
        <v>125</v>
      </c>
      <c r="N13" s="50">
        <f t="shared" si="5"/>
        <v>0.10687674930519425</v>
      </c>
      <c r="O13" s="49">
        <f t="shared" si="6"/>
        <v>-0.38400000000000001</v>
      </c>
    </row>
    <row r="14" spans="2:15" x14ac:dyDescent="0.2">
      <c r="B14" s="24" t="s">
        <v>23</v>
      </c>
      <c r="C14" s="35">
        <v>-16</v>
      </c>
      <c r="D14" s="8">
        <f t="shared" si="0"/>
        <v>-2.038216560509554E-2</v>
      </c>
      <c r="E14" s="33">
        <f>-E13*E16</f>
        <v>-21.366299999999985</v>
      </c>
      <c r="F14" s="8">
        <f t="shared" si="2"/>
        <v>-1.8268485509436563E-2</v>
      </c>
      <c r="G14" s="36">
        <f t="shared" si="3"/>
        <v>0.33539374999999905</v>
      </c>
      <c r="H14" s="33">
        <f>-H13*E16</f>
        <v>-72.302419999999969</v>
      </c>
      <c r="I14" s="8">
        <f t="shared" si="1"/>
        <v>-4.4156843522850632E-2</v>
      </c>
      <c r="K14" s="36">
        <f t="shared" si="4"/>
        <v>3.5189012499999981</v>
      </c>
      <c r="M14" s="35">
        <v>-25</v>
      </c>
      <c r="N14" s="8">
        <f t="shared" si="5"/>
        <v>-2.137534986103885E-2</v>
      </c>
      <c r="O14" s="36">
        <f t="shared" si="6"/>
        <v>-0.36</v>
      </c>
    </row>
    <row r="15" spans="2:15" x14ac:dyDescent="0.2">
      <c r="B15" s="26" t="s">
        <v>24</v>
      </c>
      <c r="C15" s="52">
        <f>SUM(C13:C14)</f>
        <v>61</v>
      </c>
      <c r="D15" s="55">
        <f t="shared" si="0"/>
        <v>7.7707006369426748E-2</v>
      </c>
      <c r="E15" s="61">
        <f>SUM(E13:E14)</f>
        <v>85.465199999999939</v>
      </c>
      <c r="F15" s="55">
        <f t="shared" si="2"/>
        <v>7.3073942037746253E-2</v>
      </c>
      <c r="G15" s="53">
        <f t="shared" si="3"/>
        <v>0.40106885245901541</v>
      </c>
      <c r="H15" s="61">
        <f>SUM(H13:H14)</f>
        <v>289.20967999999982</v>
      </c>
      <c r="I15" s="55">
        <f t="shared" si="1"/>
        <v>0.1766273740914025</v>
      </c>
      <c r="J15" s="54"/>
      <c r="K15" s="53">
        <f t="shared" si="4"/>
        <v>3.7411422950819642</v>
      </c>
      <c r="M15" s="52">
        <f>SUM(M13:M14)</f>
        <v>100</v>
      </c>
      <c r="N15" s="55">
        <f t="shared" si="5"/>
        <v>8.5501399444155399E-2</v>
      </c>
      <c r="O15" s="53">
        <f t="shared" si="6"/>
        <v>-0.39</v>
      </c>
    </row>
    <row r="16" spans="2:15" x14ac:dyDescent="0.2">
      <c r="E16" s="60">
        <v>0.2</v>
      </c>
    </row>
    <row r="17" spans="2:9" x14ac:dyDescent="0.2">
      <c r="E17" s="60"/>
    </row>
    <row r="18" spans="2:9" x14ac:dyDescent="0.2">
      <c r="E18" s="116" t="s">
        <v>83</v>
      </c>
      <c r="F18" s="116"/>
    </row>
    <row r="19" spans="2:9" x14ac:dyDescent="0.2">
      <c r="B19" s="57" t="s">
        <v>6</v>
      </c>
      <c r="C19" s="42"/>
      <c r="D19" s="62" t="s">
        <v>6</v>
      </c>
      <c r="E19" s="2" t="s">
        <v>84</v>
      </c>
      <c r="F19" s="2" t="s">
        <v>85</v>
      </c>
      <c r="G19" s="63" t="s">
        <v>86</v>
      </c>
      <c r="H19" s="4"/>
      <c r="I19" s="64"/>
    </row>
    <row r="20" spans="2:9" x14ac:dyDescent="0.2">
      <c r="B20" s="65" t="s">
        <v>87</v>
      </c>
      <c r="C20" s="66" t="s">
        <v>88</v>
      </c>
      <c r="D20" s="67">
        <v>2020</v>
      </c>
      <c r="E20" s="2" t="s">
        <v>89</v>
      </c>
      <c r="F20" s="2" t="s">
        <v>89</v>
      </c>
      <c r="G20" s="68">
        <v>2021</v>
      </c>
      <c r="H20" s="1" t="s">
        <v>88</v>
      </c>
      <c r="I20" s="67" t="s">
        <v>4</v>
      </c>
    </row>
    <row r="21" spans="2:9" x14ac:dyDescent="0.2">
      <c r="B21" s="25" t="s">
        <v>90</v>
      </c>
      <c r="C21" s="69">
        <v>0.6</v>
      </c>
      <c r="D21" s="64">
        <f>$C$6*C21</f>
        <v>471</v>
      </c>
      <c r="E21" s="60">
        <v>1.3</v>
      </c>
      <c r="F21" s="60">
        <v>1.08</v>
      </c>
      <c r="G21" s="70">
        <f>D21*E21*F21</f>
        <v>661.28400000000011</v>
      </c>
      <c r="H21" s="8">
        <f>G21/$G$24</f>
        <v>0.56540707430028869</v>
      </c>
      <c r="I21" s="36">
        <f>(G21-D21)/D21</f>
        <v>0.40400000000000025</v>
      </c>
    </row>
    <row r="22" spans="2:9" x14ac:dyDescent="0.2">
      <c r="B22" s="24" t="s">
        <v>91</v>
      </c>
      <c r="C22" s="71">
        <v>0.25</v>
      </c>
      <c r="D22" s="37">
        <f>$C$6*C22</f>
        <v>196.25</v>
      </c>
      <c r="E22" s="60">
        <v>1.75</v>
      </c>
      <c r="F22" s="60">
        <v>1.03</v>
      </c>
      <c r="G22" s="70">
        <f>D22*E22*F22</f>
        <v>353.74062500000002</v>
      </c>
      <c r="H22" s="8">
        <f t="shared" ref="H22:H23" si="7">G22/$G$24</f>
        <v>0.30245318477750188</v>
      </c>
      <c r="I22" s="36">
        <f t="shared" ref="I22:I23" si="8">(G22-D22)/D22</f>
        <v>0.8025000000000001</v>
      </c>
    </row>
    <row r="23" spans="2:9" x14ac:dyDescent="0.2">
      <c r="B23" s="39" t="s">
        <v>92</v>
      </c>
      <c r="C23" s="72">
        <v>0.15</v>
      </c>
      <c r="D23" s="41">
        <f>$C$6*C23</f>
        <v>117.75</v>
      </c>
      <c r="E23" s="60">
        <v>1.25</v>
      </c>
      <c r="F23" s="60">
        <v>1.05</v>
      </c>
      <c r="G23" s="70">
        <f>D23*E23*F23</f>
        <v>154.546875</v>
      </c>
      <c r="H23" s="8">
        <f t="shared" si="7"/>
        <v>0.13213974092220954</v>
      </c>
      <c r="I23" s="36">
        <f t="shared" si="8"/>
        <v>0.3125</v>
      </c>
    </row>
    <row r="24" spans="2:9" x14ac:dyDescent="0.2">
      <c r="B24" s="39" t="s">
        <v>93</v>
      </c>
      <c r="C24" s="72">
        <f>SUM(C21:C23)</f>
        <v>1</v>
      </c>
      <c r="D24" s="41">
        <f>SUM(D21:D23)</f>
        <v>785</v>
      </c>
      <c r="G24" s="73">
        <f>SUM(G21:G23)</f>
        <v>1169.5715</v>
      </c>
      <c r="H24" s="74"/>
      <c r="I24" s="41"/>
    </row>
    <row r="26" spans="2:9" x14ac:dyDescent="0.2">
      <c r="B26" s="63" t="s">
        <v>11</v>
      </c>
      <c r="C26" s="4"/>
      <c r="D26" s="4"/>
      <c r="E26" s="64"/>
    </row>
    <row r="27" spans="2:9" x14ac:dyDescent="0.2">
      <c r="B27" s="68" t="s">
        <v>87</v>
      </c>
      <c r="C27" s="2" t="s">
        <v>94</v>
      </c>
      <c r="E27" s="37"/>
    </row>
    <row r="28" spans="2:9" x14ac:dyDescent="0.2">
      <c r="B28" s="35" t="s">
        <v>90</v>
      </c>
      <c r="E28" s="37"/>
    </row>
    <row r="29" spans="2:9" x14ac:dyDescent="0.2">
      <c r="B29" s="35" t="s">
        <v>91</v>
      </c>
      <c r="C29" s="60">
        <v>0.2</v>
      </c>
      <c r="D29" s="60"/>
      <c r="E29" s="37"/>
    </row>
    <row r="30" spans="2:9" x14ac:dyDescent="0.2">
      <c r="B30" s="35" t="s">
        <v>92</v>
      </c>
      <c r="C30" s="60">
        <v>0.15</v>
      </c>
      <c r="D30" s="60"/>
      <c r="E30" s="37"/>
    </row>
    <row r="31" spans="2:9" x14ac:dyDescent="0.2">
      <c r="B31" s="42" t="s">
        <v>93</v>
      </c>
      <c r="C31" s="59">
        <v>0.35</v>
      </c>
      <c r="D31" s="60">
        <v>1.35</v>
      </c>
      <c r="E31" s="75" t="s">
        <v>82</v>
      </c>
    </row>
    <row r="32" spans="2:9" x14ac:dyDescent="0.2">
      <c r="B32" s="43" t="s">
        <v>95</v>
      </c>
      <c r="C32" s="76">
        <f>-C8*D31</f>
        <v>369.90000000000003</v>
      </c>
      <c r="D32" s="77"/>
      <c r="E32" s="41"/>
    </row>
    <row r="34" spans="2:5" x14ac:dyDescent="0.2">
      <c r="B34" s="63" t="s">
        <v>12</v>
      </c>
      <c r="C34" s="4"/>
      <c r="D34" s="4"/>
      <c r="E34" s="64"/>
    </row>
    <row r="35" spans="2:5" x14ac:dyDescent="0.2">
      <c r="B35" s="68" t="s">
        <v>87</v>
      </c>
      <c r="C35" s="2" t="s">
        <v>94</v>
      </c>
      <c r="E35" s="37"/>
    </row>
    <row r="36" spans="2:5" x14ac:dyDescent="0.2">
      <c r="B36" s="35" t="s">
        <v>90</v>
      </c>
      <c r="C36" s="60">
        <v>0.3</v>
      </c>
      <c r="D36" s="60"/>
      <c r="E36" s="37"/>
    </row>
    <row r="37" spans="2:5" x14ac:dyDescent="0.2">
      <c r="B37" s="35" t="s">
        <v>91</v>
      </c>
      <c r="C37" s="60">
        <v>0.08</v>
      </c>
      <c r="D37" s="60"/>
      <c r="E37" s="37"/>
    </row>
    <row r="38" spans="2:5" x14ac:dyDescent="0.2">
      <c r="B38" s="35" t="s">
        <v>92</v>
      </c>
      <c r="C38" s="60">
        <v>0.15</v>
      </c>
      <c r="D38" s="60"/>
      <c r="E38" s="37"/>
    </row>
    <row r="39" spans="2:5" x14ac:dyDescent="0.2">
      <c r="B39" s="42" t="s">
        <v>93</v>
      </c>
      <c r="C39" s="59">
        <v>0.53</v>
      </c>
      <c r="D39" s="60">
        <v>1.53</v>
      </c>
      <c r="E39" s="75" t="s">
        <v>82</v>
      </c>
    </row>
    <row r="40" spans="2:5" x14ac:dyDescent="0.2">
      <c r="B40" s="43" t="s">
        <v>96</v>
      </c>
      <c r="C40" s="76">
        <f>-C9*D39</f>
        <v>448.29</v>
      </c>
      <c r="D40" s="74"/>
      <c r="E40" s="41"/>
    </row>
    <row r="42" spans="2:5" x14ac:dyDescent="0.2">
      <c r="B42" s="42"/>
      <c r="C42" s="62" t="s">
        <v>82</v>
      </c>
    </row>
    <row r="43" spans="2:5" x14ac:dyDescent="0.2">
      <c r="B43" s="35" t="s">
        <v>13</v>
      </c>
      <c r="C43" s="78">
        <v>1.65</v>
      </c>
    </row>
    <row r="44" spans="2:5" x14ac:dyDescent="0.2">
      <c r="B44" s="43" t="s">
        <v>97</v>
      </c>
      <c r="C44" s="79">
        <f>-C10*C43</f>
        <v>242.54999999999998</v>
      </c>
    </row>
  </sheetData>
  <mergeCells count="5">
    <mergeCell ref="C4:D4"/>
    <mergeCell ref="E4:G4"/>
    <mergeCell ref="H4:K4"/>
    <mergeCell ref="M4:O4"/>
    <mergeCell ref="E18:F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1491A-FE4E-E44D-8C6B-89EA9B7EFA5D}">
  <dimension ref="A1:X361"/>
  <sheetViews>
    <sheetView workbookViewId="0">
      <selection activeCell="A2" sqref="A2"/>
    </sheetView>
  </sheetViews>
  <sheetFormatPr baseColWidth="10" defaultColWidth="9.1640625" defaultRowHeight="16" x14ac:dyDescent="0.2"/>
  <cols>
    <col min="1" max="1" width="40.1640625" style="81" customWidth="1"/>
    <col min="2" max="2" width="2.33203125" style="81" customWidth="1"/>
    <col min="3" max="3" width="11.33203125" style="81" customWidth="1"/>
    <col min="4" max="4" width="9" style="81" customWidth="1"/>
    <col min="5" max="5" width="2.33203125" style="81" customWidth="1"/>
    <col min="6" max="6" width="11.1640625" style="81" customWidth="1"/>
    <col min="7" max="7" width="9" style="81" customWidth="1"/>
    <col min="8" max="8" width="9.1640625" style="81"/>
    <col min="9" max="9" width="35.1640625" style="82" customWidth="1"/>
    <col min="10" max="11" width="15.33203125" style="82" customWidth="1"/>
    <col min="12" max="12" width="9.1640625" style="81"/>
    <col min="13" max="24" width="9.1640625" style="83"/>
    <col min="25" max="16384" width="9.1640625" style="81"/>
  </cols>
  <sheetData>
    <row r="1" spans="1:11" x14ac:dyDescent="0.2">
      <c r="A1" s="80"/>
      <c r="B1" s="80"/>
      <c r="C1" s="80"/>
      <c r="D1" s="80"/>
      <c r="E1" s="80"/>
      <c r="F1" s="80"/>
      <c r="G1" s="80"/>
      <c r="I1" s="80" t="s">
        <v>98</v>
      </c>
    </row>
    <row r="2" spans="1:11" x14ac:dyDescent="0.2">
      <c r="A2" s="80" t="s">
        <v>186</v>
      </c>
      <c r="B2" s="82"/>
      <c r="C2" s="84">
        <v>2020</v>
      </c>
      <c r="D2" s="84"/>
      <c r="E2" s="84"/>
      <c r="F2" s="84">
        <v>2019</v>
      </c>
      <c r="G2" s="84"/>
      <c r="I2" s="80"/>
    </row>
    <row r="3" spans="1:11" x14ac:dyDescent="0.2">
      <c r="A3" s="82" t="s">
        <v>99</v>
      </c>
      <c r="C3" s="85">
        <v>4868000</v>
      </c>
      <c r="D3" s="86">
        <f>C3/$C$3</f>
        <v>1</v>
      </c>
      <c r="E3" s="86"/>
      <c r="F3" s="85">
        <v>4202000</v>
      </c>
      <c r="G3" s="86">
        <f>F3/$F$3</f>
        <v>1</v>
      </c>
      <c r="I3" s="87" t="s">
        <v>187</v>
      </c>
      <c r="J3" s="88">
        <v>2020</v>
      </c>
      <c r="K3" s="88">
        <v>2019</v>
      </c>
    </row>
    <row r="4" spans="1:11" x14ac:dyDescent="0.2">
      <c r="A4" s="82" t="s">
        <v>100</v>
      </c>
      <c r="B4" s="82"/>
      <c r="C4" s="89">
        <v>100000</v>
      </c>
      <c r="D4" s="86">
        <f>C4/$C$3</f>
        <v>2.0542317173377157E-2</v>
      </c>
      <c r="E4" s="86"/>
      <c r="F4" s="89">
        <v>19000</v>
      </c>
      <c r="G4" s="86">
        <f>F4/$F$3</f>
        <v>4.521656354117087E-3</v>
      </c>
      <c r="I4" s="90" t="s">
        <v>6</v>
      </c>
      <c r="J4" s="91">
        <f>C3</f>
        <v>4868000</v>
      </c>
      <c r="K4" s="91">
        <f>F3</f>
        <v>4202000</v>
      </c>
    </row>
    <row r="5" spans="1:11" x14ac:dyDescent="0.2">
      <c r="A5" s="82" t="s">
        <v>101</v>
      </c>
      <c r="B5" s="82"/>
      <c r="C5" s="89"/>
      <c r="D5" s="86"/>
      <c r="E5" s="86"/>
      <c r="F5" s="89"/>
      <c r="G5" s="86"/>
      <c r="I5" s="90" t="s">
        <v>102</v>
      </c>
      <c r="J5" s="91">
        <f>-C6</f>
        <v>160000</v>
      </c>
      <c r="K5" s="91">
        <f>-F6</f>
        <v>200000</v>
      </c>
    </row>
    <row r="6" spans="1:11" x14ac:dyDescent="0.2">
      <c r="A6" s="82" t="s">
        <v>103</v>
      </c>
      <c r="B6" s="82"/>
      <c r="C6" s="89">
        <v>-160000</v>
      </c>
      <c r="D6" s="86">
        <f>C6/$C$3</f>
        <v>-3.2867707477403453E-2</v>
      </c>
      <c r="E6" s="86"/>
      <c r="F6" s="89">
        <v>-200000</v>
      </c>
      <c r="G6" s="86">
        <f t="shared" ref="G6:G12" si="0">F6/$F$3</f>
        <v>-4.7596382674916705E-2</v>
      </c>
      <c r="I6" s="90" t="s">
        <v>104</v>
      </c>
      <c r="J6" s="91">
        <f>-C8</f>
        <v>2063000</v>
      </c>
      <c r="K6" s="91">
        <f>-F8</f>
        <v>1849000</v>
      </c>
    </row>
    <row r="7" spans="1:11" x14ac:dyDescent="0.2">
      <c r="A7" s="82" t="s">
        <v>105</v>
      </c>
      <c r="B7" s="82"/>
      <c r="C7" s="89">
        <v>-1903000</v>
      </c>
      <c r="D7" s="86">
        <f>C7/$C$3</f>
        <v>-0.39092029580936732</v>
      </c>
      <c r="E7" s="86"/>
      <c r="F7" s="89">
        <v>-1649000</v>
      </c>
      <c r="G7" s="86">
        <f t="shared" si="0"/>
        <v>-0.39243217515468826</v>
      </c>
      <c r="I7" s="90" t="s">
        <v>106</v>
      </c>
      <c r="J7" s="91">
        <f>J4-J6</f>
        <v>2805000</v>
      </c>
      <c r="K7" s="91">
        <f>K4-K6</f>
        <v>2353000</v>
      </c>
    </row>
    <row r="8" spans="1:11" x14ac:dyDescent="0.2">
      <c r="A8" s="82" t="s">
        <v>107</v>
      </c>
      <c r="B8" s="82"/>
      <c r="C8" s="92">
        <f>SUM(C6:C7)</f>
        <v>-2063000</v>
      </c>
      <c r="D8" s="93">
        <f>C8/$C$3</f>
        <v>-0.42378800328677074</v>
      </c>
      <c r="E8" s="86"/>
      <c r="F8" s="92">
        <f>SUM(F6:F7)</f>
        <v>-1849000</v>
      </c>
      <c r="G8" s="93">
        <f t="shared" si="0"/>
        <v>-0.44002855782960493</v>
      </c>
      <c r="I8" s="90" t="s">
        <v>12</v>
      </c>
      <c r="J8" s="91">
        <f>-C9</f>
        <v>1124000</v>
      </c>
      <c r="K8" s="91">
        <f>-F9</f>
        <v>860000</v>
      </c>
    </row>
    <row r="9" spans="1:11" x14ac:dyDescent="0.2">
      <c r="A9" s="82" t="s">
        <v>108</v>
      </c>
      <c r="B9" s="82"/>
      <c r="C9" s="89">
        <v>-1124000</v>
      </c>
      <c r="D9" s="86">
        <f>C9/$C$3</f>
        <v>-0.23089564502875926</v>
      </c>
      <c r="E9" s="86"/>
      <c r="F9" s="89">
        <v>-860000</v>
      </c>
      <c r="G9" s="86">
        <f t="shared" si="0"/>
        <v>-0.20466444550214183</v>
      </c>
      <c r="I9" s="90" t="s">
        <v>28</v>
      </c>
      <c r="J9" s="91">
        <f>J7+C9</f>
        <v>1681000</v>
      </c>
      <c r="K9" s="91">
        <f>K7+F9</f>
        <v>1493000</v>
      </c>
    </row>
    <row r="10" spans="1:11" x14ac:dyDescent="0.2">
      <c r="A10" s="82" t="s">
        <v>109</v>
      </c>
      <c r="B10" s="82"/>
      <c r="C10" s="89">
        <v>-83000</v>
      </c>
      <c r="D10" s="86">
        <f t="shared" ref="D10:D12" si="1">C10/$C$3</f>
        <v>-1.7050123253903041E-2</v>
      </c>
      <c r="E10" s="86"/>
      <c r="F10" s="89">
        <v>-91000</v>
      </c>
      <c r="G10" s="86">
        <f t="shared" si="0"/>
        <v>-2.1656354117087103E-2</v>
      </c>
      <c r="I10" s="90" t="s">
        <v>19</v>
      </c>
      <c r="J10" s="91">
        <f>C12</f>
        <v>881000</v>
      </c>
      <c r="K10" s="91">
        <f>F12</f>
        <v>663000</v>
      </c>
    </row>
    <row r="11" spans="1:11" x14ac:dyDescent="0.2">
      <c r="A11" s="82" t="s">
        <v>110</v>
      </c>
      <c r="B11" s="82"/>
      <c r="C11" s="89">
        <v>-817000</v>
      </c>
      <c r="D11" s="86">
        <f t="shared" si="1"/>
        <v>-0.16783073130649137</v>
      </c>
      <c r="E11" s="86"/>
      <c r="F11" s="89">
        <v>-758000</v>
      </c>
      <c r="G11" s="86">
        <f t="shared" si="0"/>
        <v>-0.18039029033793433</v>
      </c>
      <c r="I11" s="90" t="s">
        <v>111</v>
      </c>
      <c r="J11" s="91">
        <f>-C10</f>
        <v>83000</v>
      </c>
      <c r="K11" s="91">
        <f>-F10</f>
        <v>91000</v>
      </c>
    </row>
    <row r="12" spans="1:11" x14ac:dyDescent="0.2">
      <c r="A12" s="94" t="s">
        <v>112</v>
      </c>
      <c r="B12" s="94"/>
      <c r="C12" s="95">
        <f>C3+C4+C8+C9+C11+C10</f>
        <v>881000</v>
      </c>
      <c r="D12" s="93">
        <f t="shared" si="1"/>
        <v>0.18097781429745274</v>
      </c>
      <c r="E12" s="93"/>
      <c r="F12" s="95">
        <f>F3+F4+F8+F9+F11+F10</f>
        <v>663000</v>
      </c>
      <c r="G12" s="93">
        <f t="shared" si="0"/>
        <v>0.15778200856734889</v>
      </c>
      <c r="I12" s="90" t="s">
        <v>15</v>
      </c>
      <c r="J12" s="91">
        <f>J10+J11</f>
        <v>964000</v>
      </c>
      <c r="K12" s="91">
        <f>K10+K11</f>
        <v>754000</v>
      </c>
    </row>
    <row r="13" spans="1:11" x14ac:dyDescent="0.2">
      <c r="A13" s="82" t="s">
        <v>113</v>
      </c>
      <c r="B13" s="82"/>
      <c r="C13" s="89"/>
      <c r="D13" s="86"/>
      <c r="E13" s="86"/>
      <c r="F13" s="89"/>
      <c r="G13" s="86"/>
      <c r="I13" s="90" t="s">
        <v>114</v>
      </c>
      <c r="J13" s="91">
        <f>-C18</f>
        <v>176000</v>
      </c>
      <c r="K13" s="91">
        <f>-F18</f>
        <v>133000</v>
      </c>
    </row>
    <row r="14" spans="1:11" x14ac:dyDescent="0.2">
      <c r="A14" s="82" t="s">
        <v>115</v>
      </c>
      <c r="B14" s="82"/>
      <c r="C14" s="89">
        <v>8000</v>
      </c>
      <c r="D14" s="86">
        <f t="shared" ref="D14:D19" si="2">C14/$C$3</f>
        <v>1.6433853738701725E-3</v>
      </c>
      <c r="E14" s="86"/>
      <c r="F14" s="89">
        <v>8000</v>
      </c>
      <c r="G14" s="86">
        <f t="shared" ref="G14:G19" si="3">F14/$F$3</f>
        <v>1.9038553069966682E-3</v>
      </c>
      <c r="I14" s="90" t="s">
        <v>20</v>
      </c>
      <c r="J14" s="91">
        <f>C19</f>
        <v>708000</v>
      </c>
      <c r="K14" s="91">
        <f>F19</f>
        <v>532000</v>
      </c>
    </row>
    <row r="15" spans="1:11" x14ac:dyDescent="0.2">
      <c r="A15" s="82" t="s">
        <v>116</v>
      </c>
      <c r="B15" s="82"/>
      <c r="C15" s="96">
        <v>-5000</v>
      </c>
      <c r="D15" s="97">
        <f t="shared" si="2"/>
        <v>-1.0271158586688579E-3</v>
      </c>
      <c r="E15" s="86"/>
      <c r="F15" s="96">
        <v>-6000</v>
      </c>
      <c r="G15" s="97">
        <f t="shared" si="3"/>
        <v>-1.4278914802475012E-3</v>
      </c>
      <c r="I15" s="90" t="s">
        <v>24</v>
      </c>
      <c r="J15" s="91">
        <f>J14-C4</f>
        <v>608000</v>
      </c>
      <c r="K15" s="91">
        <f>K14-F4</f>
        <v>513000</v>
      </c>
    </row>
    <row r="16" spans="1:11" x14ac:dyDescent="0.2">
      <c r="A16" s="82" t="s">
        <v>107</v>
      </c>
      <c r="B16" s="82"/>
      <c r="C16" s="89">
        <f>C14+C15</f>
        <v>3000</v>
      </c>
      <c r="D16" s="86">
        <f t="shared" si="2"/>
        <v>6.1626951520131468E-4</v>
      </c>
      <c r="E16" s="86"/>
      <c r="F16" s="89">
        <f>F14+F15</f>
        <v>2000</v>
      </c>
      <c r="G16" s="86">
        <f t="shared" si="3"/>
        <v>4.7596382674916705E-4</v>
      </c>
      <c r="I16" s="90" t="s">
        <v>40</v>
      </c>
      <c r="J16" s="91">
        <f>-C15</f>
        <v>5000</v>
      </c>
      <c r="K16" s="91">
        <f>-F15</f>
        <v>6000</v>
      </c>
    </row>
    <row r="17" spans="1:11" x14ac:dyDescent="0.2">
      <c r="A17" s="94" t="s">
        <v>117</v>
      </c>
      <c r="B17" s="94"/>
      <c r="C17" s="95">
        <f>C12+C16</f>
        <v>884000</v>
      </c>
      <c r="D17" s="93">
        <f t="shared" si="2"/>
        <v>0.18159408381265407</v>
      </c>
      <c r="E17" s="93"/>
      <c r="F17" s="95">
        <f>F12+F16</f>
        <v>665000</v>
      </c>
      <c r="G17" s="93">
        <f t="shared" si="3"/>
        <v>0.15825797239409806</v>
      </c>
      <c r="I17" s="90" t="s">
        <v>45</v>
      </c>
      <c r="J17" s="91">
        <f>C31</f>
        <v>28000</v>
      </c>
      <c r="K17" s="91">
        <f>F31</f>
        <v>29000</v>
      </c>
    </row>
    <row r="18" spans="1:11" x14ac:dyDescent="0.2">
      <c r="A18" s="82" t="s">
        <v>118</v>
      </c>
      <c r="B18" s="82"/>
      <c r="C18" s="89">
        <v>-176000</v>
      </c>
      <c r="D18" s="86">
        <f t="shared" si="2"/>
        <v>-3.6154478225143796E-2</v>
      </c>
      <c r="E18" s="86"/>
      <c r="F18" s="89">
        <v>-133000</v>
      </c>
      <c r="G18" s="86">
        <f t="shared" si="3"/>
        <v>-3.1651594478819607E-2</v>
      </c>
      <c r="I18" s="90" t="s">
        <v>119</v>
      </c>
      <c r="J18" s="91">
        <f>(J17+K17)/2</f>
        <v>28500</v>
      </c>
      <c r="K18" s="98"/>
    </row>
    <row r="19" spans="1:11" x14ac:dyDescent="0.2">
      <c r="A19" s="94" t="s">
        <v>120</v>
      </c>
      <c r="B19" s="94"/>
      <c r="C19" s="95">
        <f>SUM(C17:C18)</f>
        <v>708000</v>
      </c>
      <c r="D19" s="93">
        <f t="shared" si="2"/>
        <v>0.14543960558751026</v>
      </c>
      <c r="E19" s="93"/>
      <c r="F19" s="95">
        <f>SUM(F17:F18)</f>
        <v>532000</v>
      </c>
      <c r="G19" s="93">
        <f t="shared" si="3"/>
        <v>0.12660637791527843</v>
      </c>
      <c r="I19" s="90" t="s">
        <v>46</v>
      </c>
      <c r="J19" s="91">
        <f>C33</f>
        <v>356000</v>
      </c>
      <c r="K19" s="91">
        <f>F33</f>
        <v>420000</v>
      </c>
    </row>
    <row r="20" spans="1:11" x14ac:dyDescent="0.2">
      <c r="A20" s="82"/>
      <c r="B20" s="82"/>
      <c r="C20" s="82"/>
      <c r="D20" s="82"/>
      <c r="E20" s="82"/>
      <c r="F20" s="82"/>
      <c r="G20" s="82"/>
      <c r="I20" s="90" t="s">
        <v>121</v>
      </c>
      <c r="J20" s="91">
        <f>(J19+K19)/2</f>
        <v>388000</v>
      </c>
      <c r="K20" s="98"/>
    </row>
    <row r="21" spans="1:11" x14ac:dyDescent="0.2">
      <c r="A21" s="80" t="s">
        <v>187</v>
      </c>
      <c r="B21" s="82"/>
      <c r="C21" s="82"/>
      <c r="D21" s="82"/>
      <c r="E21" s="82"/>
      <c r="F21" s="82"/>
      <c r="G21" s="82"/>
      <c r="I21" s="90" t="s">
        <v>7</v>
      </c>
      <c r="J21" s="91">
        <f>(C33+C34+C35)</f>
        <v>824000</v>
      </c>
      <c r="K21" s="91">
        <f>(F33+F34+F35)</f>
        <v>936000</v>
      </c>
    </row>
    <row r="22" spans="1:11" x14ac:dyDescent="0.2">
      <c r="A22" s="80" t="s">
        <v>75</v>
      </c>
      <c r="B22" s="82"/>
      <c r="C22" s="82"/>
      <c r="D22" s="82"/>
      <c r="E22" s="82"/>
      <c r="F22" s="82"/>
      <c r="G22" s="82"/>
      <c r="I22" s="90" t="s">
        <v>49</v>
      </c>
      <c r="J22" s="91">
        <f>C36</f>
        <v>1140000</v>
      </c>
      <c r="K22" s="91">
        <f>F36</f>
        <v>1014000</v>
      </c>
    </row>
    <row r="23" spans="1:11" x14ac:dyDescent="0.2">
      <c r="A23" s="82" t="s">
        <v>122</v>
      </c>
      <c r="B23" s="82"/>
      <c r="C23" s="99">
        <v>44196</v>
      </c>
      <c r="D23" s="99"/>
      <c r="E23" s="99"/>
      <c r="F23" s="99">
        <v>43830</v>
      </c>
      <c r="G23" s="99"/>
      <c r="I23" s="90" t="s">
        <v>123</v>
      </c>
      <c r="J23" s="91">
        <f>C55-C49</f>
        <v>796000</v>
      </c>
      <c r="K23" s="91">
        <f>F55-F49</f>
        <v>898000</v>
      </c>
    </row>
    <row r="24" spans="1:11" x14ac:dyDescent="0.2">
      <c r="A24" s="82" t="s">
        <v>124</v>
      </c>
      <c r="B24" s="82"/>
      <c r="C24" s="89"/>
      <c r="D24" s="82"/>
      <c r="E24" s="82"/>
      <c r="F24" s="100"/>
      <c r="G24" s="82"/>
      <c r="I24" s="90" t="s">
        <v>25</v>
      </c>
      <c r="J24" s="91">
        <f>C52</f>
        <v>462000</v>
      </c>
      <c r="K24" s="91">
        <f>F52</f>
        <v>397000</v>
      </c>
    </row>
    <row r="25" spans="1:11" x14ac:dyDescent="0.2">
      <c r="A25" s="82" t="s">
        <v>125</v>
      </c>
      <c r="B25" s="82"/>
      <c r="C25" s="89"/>
      <c r="D25" s="82"/>
      <c r="E25" s="82"/>
      <c r="F25" s="100"/>
      <c r="G25" s="82"/>
      <c r="I25" s="90" t="s">
        <v>126</v>
      </c>
      <c r="J25" s="91">
        <f>(J24+K24)/2</f>
        <v>429500</v>
      </c>
      <c r="K25" s="98"/>
    </row>
    <row r="26" spans="1:11" x14ac:dyDescent="0.2">
      <c r="A26" s="82" t="s">
        <v>127</v>
      </c>
      <c r="B26" s="82"/>
      <c r="C26" s="89">
        <v>250000</v>
      </c>
      <c r="D26" s="82"/>
      <c r="E26" s="82"/>
      <c r="F26" s="89">
        <v>300000</v>
      </c>
      <c r="G26" s="82"/>
      <c r="I26" s="90" t="s">
        <v>65</v>
      </c>
      <c r="J26" s="91">
        <f>C31+C33-C52</f>
        <v>-78000</v>
      </c>
      <c r="K26" s="91">
        <f>F31+F33-F52</f>
        <v>52000</v>
      </c>
    </row>
    <row r="27" spans="1:11" ht="17" thickBot="1" x14ac:dyDescent="0.25">
      <c r="A27" s="82" t="s">
        <v>128</v>
      </c>
      <c r="B27" s="82"/>
      <c r="C27" s="89">
        <v>669000</v>
      </c>
      <c r="D27" s="82"/>
      <c r="E27" s="82"/>
      <c r="F27" s="89">
        <v>769000</v>
      </c>
      <c r="G27" s="82"/>
      <c r="I27" s="90" t="s">
        <v>68</v>
      </c>
      <c r="J27" s="91">
        <f>(J26+K26)/2</f>
        <v>-13000</v>
      </c>
      <c r="K27" s="98"/>
    </row>
    <row r="28" spans="1:11" ht="17" thickTop="1" x14ac:dyDescent="0.2">
      <c r="A28" s="82" t="s">
        <v>129</v>
      </c>
      <c r="B28" s="82"/>
      <c r="C28" s="101">
        <f>SUM(C26:C27)</f>
        <v>919000</v>
      </c>
      <c r="D28" s="82"/>
      <c r="E28" s="82"/>
      <c r="F28" s="101">
        <f>SUM(F26:F27)</f>
        <v>1069000</v>
      </c>
      <c r="G28" s="89"/>
      <c r="I28" s="90" t="s">
        <v>64</v>
      </c>
      <c r="J28" s="91">
        <f>C26+C27</f>
        <v>919000</v>
      </c>
      <c r="K28" s="91">
        <f>F26+F27</f>
        <v>1069000</v>
      </c>
    </row>
    <row r="29" spans="1:11" x14ac:dyDescent="0.2">
      <c r="A29" s="82" t="s">
        <v>130</v>
      </c>
      <c r="B29" s="82"/>
      <c r="C29" s="89"/>
      <c r="D29" s="82"/>
      <c r="E29" s="82"/>
      <c r="F29" s="89"/>
      <c r="G29" s="82"/>
      <c r="I29" s="90" t="s">
        <v>69</v>
      </c>
      <c r="J29" s="91">
        <f>(J28+K28)/2</f>
        <v>994000</v>
      </c>
      <c r="K29" s="98"/>
    </row>
    <row r="30" spans="1:11" x14ac:dyDescent="0.2">
      <c r="A30" s="82" t="s">
        <v>131</v>
      </c>
      <c r="B30" s="82"/>
      <c r="C30" s="89"/>
      <c r="D30" s="82"/>
      <c r="E30" s="82"/>
      <c r="F30" s="89"/>
      <c r="G30" s="82"/>
      <c r="I30" s="90" t="s">
        <v>132</v>
      </c>
      <c r="J30" s="91">
        <f>C46</f>
        <v>1987000</v>
      </c>
      <c r="K30" s="91">
        <f>F46</f>
        <v>1951000</v>
      </c>
    </row>
    <row r="31" spans="1:11" x14ac:dyDescent="0.2">
      <c r="A31" s="82" t="s">
        <v>133</v>
      </c>
      <c r="B31" s="82"/>
      <c r="C31" s="89">
        <v>28000</v>
      </c>
      <c r="D31" s="82"/>
      <c r="E31" s="82"/>
      <c r="F31" s="89">
        <v>29000</v>
      </c>
      <c r="G31" s="89"/>
      <c r="I31" s="90" t="s">
        <v>134</v>
      </c>
      <c r="J31" s="91">
        <f>(J30+K30)/2</f>
        <v>1969000</v>
      </c>
      <c r="K31" s="98"/>
    </row>
    <row r="32" spans="1:11" x14ac:dyDescent="0.2">
      <c r="A32" s="82" t="s">
        <v>135</v>
      </c>
      <c r="B32" s="82"/>
      <c r="C32" s="89"/>
      <c r="D32" s="82"/>
      <c r="E32" s="82"/>
      <c r="F32" s="89"/>
      <c r="G32" s="82"/>
      <c r="I32" s="90" t="s">
        <v>136</v>
      </c>
      <c r="J32" s="91">
        <f>C49+C51</f>
        <v>146000</v>
      </c>
      <c r="K32" s="91">
        <f>F49+F51</f>
        <v>223000</v>
      </c>
    </row>
    <row r="33" spans="1:11" x14ac:dyDescent="0.2">
      <c r="A33" s="82" t="s">
        <v>137</v>
      </c>
      <c r="B33" s="82"/>
      <c r="C33" s="89">
        <v>356000</v>
      </c>
      <c r="D33" s="82"/>
      <c r="E33" s="82"/>
      <c r="F33" s="89">
        <v>420000</v>
      </c>
      <c r="G33" s="82"/>
      <c r="I33" s="90" t="s">
        <v>30</v>
      </c>
      <c r="J33" s="91">
        <f>J30+J32</f>
        <v>2133000</v>
      </c>
      <c r="K33" s="91">
        <f>K30+K32</f>
        <v>2174000</v>
      </c>
    </row>
    <row r="34" spans="1:11" x14ac:dyDescent="0.2">
      <c r="A34" s="82" t="s">
        <v>138</v>
      </c>
      <c r="B34" s="82"/>
      <c r="C34" s="89">
        <v>328000</v>
      </c>
      <c r="D34" s="82"/>
      <c r="E34" s="82"/>
      <c r="F34" s="89">
        <v>382000</v>
      </c>
      <c r="G34" s="82"/>
      <c r="I34" s="90" t="s">
        <v>139</v>
      </c>
      <c r="J34" s="91">
        <f>(J33+K33)/2</f>
        <v>2153500</v>
      </c>
      <c r="K34" s="98"/>
    </row>
    <row r="35" spans="1:11" x14ac:dyDescent="0.2">
      <c r="A35" s="82" t="s">
        <v>140</v>
      </c>
      <c r="B35" s="82"/>
      <c r="C35" s="89">
        <v>140000</v>
      </c>
      <c r="D35" s="82"/>
      <c r="E35" s="82"/>
      <c r="F35" s="89">
        <v>134000</v>
      </c>
      <c r="G35" s="82"/>
      <c r="I35" s="90" t="s">
        <v>141</v>
      </c>
      <c r="J35" s="91">
        <f>C38</f>
        <v>2911000</v>
      </c>
      <c r="K35" s="91">
        <f>F38</f>
        <v>3048000</v>
      </c>
    </row>
    <row r="36" spans="1:11" ht="17" thickBot="1" x14ac:dyDescent="0.25">
      <c r="A36" s="82" t="s">
        <v>142</v>
      </c>
      <c r="B36" s="82"/>
      <c r="C36" s="89">
        <v>1140000</v>
      </c>
      <c r="D36" s="82"/>
      <c r="E36" s="82"/>
      <c r="F36" s="89">
        <v>1014000</v>
      </c>
      <c r="G36" s="82"/>
      <c r="I36" s="90" t="s">
        <v>143</v>
      </c>
      <c r="J36" s="91">
        <f>(J35+K35)/2</f>
        <v>2979500</v>
      </c>
      <c r="K36" s="98"/>
    </row>
    <row r="37" spans="1:11" ht="17" thickTop="1" x14ac:dyDescent="0.2">
      <c r="A37" s="82" t="s">
        <v>144</v>
      </c>
      <c r="B37" s="82"/>
      <c r="C37" s="101">
        <f>SUM(C31:C36)</f>
        <v>1992000</v>
      </c>
      <c r="D37" s="82"/>
      <c r="E37" s="82"/>
      <c r="F37" s="101">
        <f>SUM(F31:F36)</f>
        <v>1979000</v>
      </c>
      <c r="G37" s="82"/>
      <c r="I37" s="90" t="s">
        <v>145</v>
      </c>
      <c r="J37" s="91">
        <v>20</v>
      </c>
      <c r="K37" s="91">
        <v>16</v>
      </c>
    </row>
    <row r="38" spans="1:11" x14ac:dyDescent="0.2">
      <c r="A38" s="82" t="s">
        <v>146</v>
      </c>
      <c r="B38" s="82"/>
      <c r="C38" s="85">
        <f>C28+C37</f>
        <v>2911000</v>
      </c>
      <c r="D38" s="82"/>
      <c r="E38" s="82"/>
      <c r="F38" s="85">
        <f>F28+F37</f>
        <v>3048000</v>
      </c>
      <c r="G38" s="82"/>
      <c r="I38" s="90" t="s">
        <v>147</v>
      </c>
      <c r="J38" s="91">
        <v>365</v>
      </c>
      <c r="K38" s="91">
        <v>365</v>
      </c>
    </row>
    <row r="39" spans="1:11" x14ac:dyDescent="0.2">
      <c r="A39" s="82"/>
      <c r="B39" s="82"/>
      <c r="C39" s="89"/>
      <c r="D39" s="82"/>
      <c r="E39" s="82"/>
      <c r="F39" s="89"/>
      <c r="G39" s="82"/>
      <c r="I39" s="90" t="s">
        <v>148</v>
      </c>
      <c r="J39" s="91">
        <v>15</v>
      </c>
      <c r="K39" s="91">
        <v>15</v>
      </c>
    </row>
    <row r="40" spans="1:11" x14ac:dyDescent="0.2">
      <c r="A40" s="82" t="s">
        <v>149</v>
      </c>
      <c r="B40" s="82"/>
      <c r="C40" s="89"/>
      <c r="D40" s="82"/>
      <c r="E40" s="82"/>
      <c r="F40" s="89"/>
      <c r="G40" s="82"/>
      <c r="I40" s="90" t="s">
        <v>150</v>
      </c>
      <c r="J40" s="102">
        <f>J16/J32*100</f>
        <v>3.4246575342465753</v>
      </c>
      <c r="K40" s="102">
        <f>K16/K32*100</f>
        <v>2.6905829596412558</v>
      </c>
    </row>
    <row r="41" spans="1:11" x14ac:dyDescent="0.2">
      <c r="A41" s="82" t="s">
        <v>151</v>
      </c>
      <c r="B41" s="82"/>
      <c r="C41" s="89"/>
      <c r="D41" s="82"/>
      <c r="E41" s="82"/>
      <c r="F41" s="89"/>
      <c r="G41" s="82"/>
      <c r="I41" s="90" t="s">
        <v>152</v>
      </c>
      <c r="J41" s="103">
        <v>0.22</v>
      </c>
      <c r="K41" s="103">
        <v>0.2</v>
      </c>
    </row>
    <row r="42" spans="1:11" x14ac:dyDescent="0.2">
      <c r="A42" s="82" t="s">
        <v>153</v>
      </c>
      <c r="B42" s="82"/>
      <c r="C42" s="89">
        <v>15000</v>
      </c>
      <c r="D42" s="82"/>
      <c r="E42" s="82"/>
      <c r="F42" s="89">
        <v>15000</v>
      </c>
      <c r="G42" s="82"/>
      <c r="J42" s="104"/>
      <c r="K42" s="104"/>
    </row>
    <row r="43" spans="1:11" x14ac:dyDescent="0.2">
      <c r="A43" s="82" t="s">
        <v>154</v>
      </c>
      <c r="B43" s="82"/>
      <c r="C43" s="89">
        <v>1224000</v>
      </c>
      <c r="D43" s="82"/>
      <c r="E43" s="82"/>
      <c r="F43" s="89">
        <v>1364000</v>
      </c>
      <c r="G43" s="82"/>
      <c r="I43" s="80" t="s">
        <v>155</v>
      </c>
    </row>
    <row r="44" spans="1:11" x14ac:dyDescent="0.2">
      <c r="A44" s="82" t="s">
        <v>156</v>
      </c>
      <c r="B44" s="82"/>
      <c r="C44" s="89">
        <v>40000</v>
      </c>
      <c r="D44" s="82"/>
      <c r="E44" s="82"/>
      <c r="F44" s="89">
        <v>40000</v>
      </c>
      <c r="G44" s="82"/>
      <c r="I44" s="80"/>
    </row>
    <row r="45" spans="1:11" ht="17" thickBot="1" x14ac:dyDescent="0.25">
      <c r="A45" s="82" t="s">
        <v>157</v>
      </c>
      <c r="B45" s="82"/>
      <c r="C45" s="89">
        <f>C19</f>
        <v>708000</v>
      </c>
      <c r="D45" s="82"/>
      <c r="E45" s="82"/>
      <c r="F45" s="89">
        <f>F19</f>
        <v>532000</v>
      </c>
      <c r="G45" s="82"/>
      <c r="I45" s="87" t="s">
        <v>187</v>
      </c>
      <c r="J45" s="88">
        <f>J3</f>
        <v>2020</v>
      </c>
      <c r="K45" s="88">
        <f>K3</f>
        <v>2019</v>
      </c>
    </row>
    <row r="46" spans="1:11" ht="17" thickTop="1" x14ac:dyDescent="0.2">
      <c r="A46" s="82" t="s">
        <v>158</v>
      </c>
      <c r="B46" s="82"/>
      <c r="C46" s="101">
        <f>SUM(C42:C45)</f>
        <v>1987000</v>
      </c>
      <c r="D46" s="82"/>
      <c r="E46" s="82"/>
      <c r="F46" s="101">
        <f>SUM(F42:F45)</f>
        <v>1951000</v>
      </c>
      <c r="G46" s="82"/>
      <c r="I46" s="90" t="s">
        <v>159</v>
      </c>
      <c r="J46" s="105">
        <f>(C3-F3)/F3</f>
        <v>0.15849595430747263</v>
      </c>
      <c r="K46" s="98"/>
    </row>
    <row r="47" spans="1:11" x14ac:dyDescent="0.2">
      <c r="A47" s="82" t="s">
        <v>160</v>
      </c>
      <c r="B47" s="82"/>
      <c r="C47" s="89"/>
      <c r="D47" s="82"/>
      <c r="E47" s="82"/>
      <c r="F47" s="89"/>
      <c r="G47" s="82"/>
      <c r="I47" s="90" t="s">
        <v>161</v>
      </c>
      <c r="J47" s="105">
        <f>J7/J4</f>
        <v>0.5762119967132292</v>
      </c>
      <c r="K47" s="105">
        <f>K7/K4</f>
        <v>0.55997144217039507</v>
      </c>
    </row>
    <row r="48" spans="1:11" x14ac:dyDescent="0.2">
      <c r="A48" s="82" t="s">
        <v>162</v>
      </c>
      <c r="B48" s="82"/>
      <c r="C48" s="89"/>
      <c r="D48" s="82"/>
      <c r="E48" s="82"/>
      <c r="F48" s="89"/>
      <c r="G48" s="82"/>
      <c r="I48" s="90" t="s">
        <v>163</v>
      </c>
      <c r="J48" s="105">
        <f>J9/J4</f>
        <v>0.34531635168447</v>
      </c>
      <c r="K48" s="105">
        <f>K9/K4</f>
        <v>0.35530699666825322</v>
      </c>
    </row>
    <row r="49" spans="1:11" x14ac:dyDescent="0.2">
      <c r="A49" s="82" t="s">
        <v>164</v>
      </c>
      <c r="B49" s="82"/>
      <c r="C49" s="89">
        <v>128000</v>
      </c>
      <c r="D49" s="82"/>
      <c r="E49" s="82"/>
      <c r="F49" s="89">
        <v>199000</v>
      </c>
      <c r="G49" s="82"/>
      <c r="I49" s="90" t="s">
        <v>165</v>
      </c>
      <c r="J49" s="105">
        <f>J12/C3</f>
        <v>0.19802793755135578</v>
      </c>
      <c r="K49" s="105">
        <f>K12/F3</f>
        <v>0.17943836268443597</v>
      </c>
    </row>
    <row r="50" spans="1:11" x14ac:dyDescent="0.2">
      <c r="A50" s="82" t="s">
        <v>166</v>
      </c>
      <c r="B50" s="82"/>
      <c r="C50" s="89"/>
      <c r="D50" s="82"/>
      <c r="E50" s="82"/>
      <c r="F50" s="89"/>
      <c r="G50" s="82"/>
      <c r="I50" s="90" t="s">
        <v>167</v>
      </c>
      <c r="J50" s="105">
        <f>J15/C3</f>
        <v>0.12489728841413311</v>
      </c>
      <c r="K50" s="105">
        <f>K15/F3</f>
        <v>0.12208472156116135</v>
      </c>
    </row>
    <row r="51" spans="1:11" x14ac:dyDescent="0.2">
      <c r="A51" s="82" t="s">
        <v>164</v>
      </c>
      <c r="B51" s="82"/>
      <c r="C51" s="89">
        <v>18000</v>
      </c>
      <c r="D51" s="82"/>
      <c r="E51" s="82"/>
      <c r="F51" s="89">
        <v>24000</v>
      </c>
      <c r="G51" s="82"/>
      <c r="I51" s="90" t="s">
        <v>168</v>
      </c>
      <c r="J51" s="105">
        <f>(J15+J13+J16)/J34</f>
        <v>0.36638031112143021</v>
      </c>
      <c r="K51" s="98"/>
    </row>
    <row r="52" spans="1:11" x14ac:dyDescent="0.2">
      <c r="A52" s="82" t="s">
        <v>169</v>
      </c>
      <c r="B52" s="82"/>
      <c r="C52" s="89">
        <v>462000</v>
      </c>
      <c r="D52" s="82"/>
      <c r="E52" s="82"/>
      <c r="F52" s="89">
        <v>397000</v>
      </c>
      <c r="G52" s="82"/>
      <c r="I52" s="90" t="s">
        <v>170</v>
      </c>
      <c r="J52" s="105">
        <f>J15/J31</f>
        <v>0.30878618588115797</v>
      </c>
      <c r="K52" s="98"/>
    </row>
    <row r="53" spans="1:11" x14ac:dyDescent="0.2">
      <c r="A53" s="82" t="s">
        <v>171</v>
      </c>
      <c r="B53" s="82"/>
      <c r="C53" s="89">
        <v>111000</v>
      </c>
      <c r="D53" s="82"/>
      <c r="E53" s="82"/>
      <c r="F53" s="89">
        <v>348000</v>
      </c>
      <c r="G53" s="82"/>
      <c r="I53" s="90" t="s">
        <v>172</v>
      </c>
      <c r="J53" s="105">
        <f>(J15+J16+J13)/J35</f>
        <v>0.27104087942287874</v>
      </c>
      <c r="K53" s="98"/>
    </row>
    <row r="54" spans="1:11" ht="17" thickBot="1" x14ac:dyDescent="0.25">
      <c r="A54" s="82" t="s">
        <v>173</v>
      </c>
      <c r="B54" s="82"/>
      <c r="C54" s="89">
        <v>205000</v>
      </c>
      <c r="D54" s="106"/>
      <c r="E54" s="106"/>
      <c r="F54" s="89">
        <v>129000</v>
      </c>
      <c r="G54" s="106"/>
      <c r="I54" s="90" t="s">
        <v>174</v>
      </c>
      <c r="J54" s="105">
        <f>J10/(J29+J27)</f>
        <v>0.8980632008154944</v>
      </c>
      <c r="K54" s="98"/>
    </row>
    <row r="55" spans="1:11" ht="17" thickTop="1" x14ac:dyDescent="0.2">
      <c r="A55" s="82" t="s">
        <v>175</v>
      </c>
      <c r="B55" s="82"/>
      <c r="C55" s="101">
        <f>SUM(C49:C54)</f>
        <v>924000</v>
      </c>
      <c r="D55" s="82"/>
      <c r="E55" s="82"/>
      <c r="F55" s="101">
        <f>SUM(F49:F54)</f>
        <v>1097000</v>
      </c>
      <c r="G55" s="82"/>
      <c r="I55" s="90" t="s">
        <v>55</v>
      </c>
      <c r="J55" s="105">
        <f>J30/J35</f>
        <v>0.68258330470628648</v>
      </c>
      <c r="K55" s="105">
        <f>K30/K35</f>
        <v>0.64009186351706038</v>
      </c>
    </row>
    <row r="56" spans="1:11" x14ac:dyDescent="0.2">
      <c r="A56" s="82" t="s">
        <v>176</v>
      </c>
      <c r="B56" s="82"/>
      <c r="C56" s="85">
        <f>C46+C55</f>
        <v>2911000</v>
      </c>
      <c r="D56" s="85"/>
      <c r="E56" s="85"/>
      <c r="F56" s="85">
        <f>F46+F55</f>
        <v>3048000</v>
      </c>
      <c r="G56" s="82"/>
      <c r="I56" s="90" t="s">
        <v>177</v>
      </c>
      <c r="J56" s="105">
        <f>(J32-J22)/J30</f>
        <v>-0.50025163563160546</v>
      </c>
      <c r="K56" s="105">
        <f>(K32-K22)/K30</f>
        <v>-0.4054331112250128</v>
      </c>
    </row>
    <row r="57" spans="1:11" x14ac:dyDescent="0.2">
      <c r="A57" s="82"/>
      <c r="B57" s="82"/>
      <c r="C57" s="89"/>
      <c r="D57" s="82"/>
      <c r="E57" s="82"/>
      <c r="F57" s="100"/>
      <c r="G57" s="82"/>
      <c r="I57" s="90" t="s">
        <v>74</v>
      </c>
      <c r="J57" s="102">
        <f>(J22+J21)/J23</f>
        <v>2.4673366834170856</v>
      </c>
      <c r="K57" s="102">
        <f>(K22+K21)/K23</f>
        <v>2.1714922048997773</v>
      </c>
    </row>
    <row r="58" spans="1:11" x14ac:dyDescent="0.2">
      <c r="A58" s="82"/>
      <c r="B58" s="82"/>
      <c r="C58" s="89"/>
      <c r="D58" s="82"/>
      <c r="E58" s="82"/>
      <c r="F58" s="89"/>
      <c r="G58" s="89"/>
      <c r="I58" s="90" t="s">
        <v>178</v>
      </c>
      <c r="J58" s="102">
        <f>(J22+J21+J17)/J23</f>
        <v>2.5025125628140703</v>
      </c>
      <c r="K58" s="102">
        <f>(K22+K21+K17)/K23</f>
        <v>2.2037861915367483</v>
      </c>
    </row>
    <row r="59" spans="1:11" x14ac:dyDescent="0.2">
      <c r="A59" s="82"/>
      <c r="B59" s="82"/>
      <c r="C59" s="82"/>
      <c r="D59" s="82"/>
      <c r="E59" s="82"/>
      <c r="F59" s="82"/>
      <c r="G59" s="82"/>
      <c r="I59" s="90" t="s">
        <v>179</v>
      </c>
      <c r="J59" s="102">
        <f>J20/J4*J38</f>
        <v>29.092029580936732</v>
      </c>
      <c r="K59" s="98"/>
    </row>
    <row r="60" spans="1:11" x14ac:dyDescent="0.2">
      <c r="A60" s="82"/>
      <c r="B60" s="82"/>
      <c r="D60" s="82"/>
      <c r="E60" s="82"/>
      <c r="F60" s="82"/>
      <c r="G60" s="82"/>
      <c r="I60" s="90" t="s">
        <v>180</v>
      </c>
      <c r="J60" s="102">
        <f>J25/J5*J38</f>
        <v>979.79687500000011</v>
      </c>
      <c r="K60" s="98"/>
    </row>
    <row r="61" spans="1:11" x14ac:dyDescent="0.2">
      <c r="A61" s="82"/>
      <c r="B61" s="82"/>
      <c r="D61" s="82"/>
      <c r="E61" s="82"/>
      <c r="G61" s="82"/>
      <c r="I61" s="90" t="s">
        <v>181</v>
      </c>
      <c r="J61" s="91">
        <f>J4/J37</f>
        <v>243400</v>
      </c>
      <c r="K61" s="91">
        <f>K4/K37</f>
        <v>262625</v>
      </c>
    </row>
    <row r="62" spans="1:11" x14ac:dyDescent="0.2">
      <c r="A62" s="82"/>
      <c r="B62" s="82"/>
      <c r="C62" s="82"/>
      <c r="D62" s="82"/>
      <c r="E62" s="82"/>
      <c r="F62" s="82"/>
      <c r="G62" s="82"/>
      <c r="I62" s="90" t="s">
        <v>182</v>
      </c>
      <c r="J62" s="91">
        <f>J9/J37</f>
        <v>84050</v>
      </c>
      <c r="K62" s="91">
        <f>K9/K37</f>
        <v>93312.5</v>
      </c>
    </row>
    <row r="63" spans="1:11" x14ac:dyDescent="0.2">
      <c r="A63" s="82"/>
      <c r="B63" s="82"/>
      <c r="C63" s="82"/>
      <c r="D63" s="82"/>
      <c r="E63" s="82"/>
      <c r="F63" s="82"/>
      <c r="G63" s="82"/>
      <c r="I63" s="90" t="s">
        <v>38</v>
      </c>
      <c r="J63" s="91">
        <f>J15/J37</f>
        <v>30400</v>
      </c>
      <c r="K63" s="91">
        <f>K15/K37</f>
        <v>32062.5</v>
      </c>
    </row>
    <row r="64" spans="1:11" x14ac:dyDescent="0.2">
      <c r="A64" s="82"/>
      <c r="B64" s="82"/>
      <c r="C64" s="82"/>
      <c r="D64" s="82"/>
      <c r="E64" s="82"/>
      <c r="F64" s="82"/>
      <c r="G64" s="82"/>
      <c r="I64" s="90" t="s">
        <v>39</v>
      </c>
      <c r="J64" s="91">
        <f>J8/J37</f>
        <v>56200</v>
      </c>
      <c r="K64" s="91">
        <f>K8/K37</f>
        <v>53750</v>
      </c>
    </row>
    <row r="65" spans="1:11" x14ac:dyDescent="0.2">
      <c r="A65" s="82"/>
      <c r="B65" s="82"/>
      <c r="C65" s="82"/>
      <c r="D65" s="82"/>
      <c r="E65" s="82"/>
      <c r="F65" s="82"/>
      <c r="G65" s="82"/>
      <c r="I65" s="90" t="s">
        <v>183</v>
      </c>
      <c r="J65" s="102">
        <f>J30/J33*J39+J32/J33*J40*(1-J41)</f>
        <v>14.156118143459915</v>
      </c>
      <c r="K65" s="102">
        <f>K30/K33*K39+K32/K33*K40*(1-K41)</f>
        <v>13.682152713891444</v>
      </c>
    </row>
    <row r="66" spans="1:11" x14ac:dyDescent="0.2">
      <c r="A66" s="82"/>
      <c r="B66" s="82"/>
      <c r="C66" s="82"/>
      <c r="D66" s="82"/>
      <c r="E66" s="82"/>
      <c r="F66" s="82"/>
      <c r="G66" s="82"/>
    </row>
    <row r="67" spans="1:11" x14ac:dyDescent="0.2">
      <c r="A67" s="82"/>
      <c r="B67" s="82"/>
      <c r="C67" s="82"/>
      <c r="D67" s="82"/>
      <c r="E67" s="82"/>
      <c r="F67" s="82"/>
      <c r="G67" s="82"/>
    </row>
    <row r="68" spans="1:11" x14ac:dyDescent="0.2">
      <c r="A68" s="82"/>
      <c r="B68" s="82"/>
      <c r="C68" s="82"/>
      <c r="D68" s="82"/>
      <c r="E68" s="82"/>
      <c r="F68" s="82"/>
      <c r="G68" s="82"/>
    </row>
    <row r="69" spans="1:11" x14ac:dyDescent="0.2">
      <c r="A69" s="82"/>
      <c r="B69" s="82"/>
      <c r="C69" s="82"/>
      <c r="D69" s="82"/>
      <c r="E69" s="82"/>
      <c r="F69" s="82"/>
      <c r="G69" s="82"/>
    </row>
    <row r="70" spans="1:11" x14ac:dyDescent="0.2">
      <c r="A70" s="82"/>
      <c r="B70" s="82"/>
      <c r="C70" s="82"/>
      <c r="D70" s="82"/>
      <c r="E70" s="82"/>
      <c r="F70" s="82"/>
      <c r="G70" s="82"/>
    </row>
    <row r="71" spans="1:11" x14ac:dyDescent="0.2">
      <c r="A71" s="82"/>
      <c r="B71" s="82"/>
      <c r="C71" s="82"/>
      <c r="D71" s="82"/>
      <c r="E71" s="82"/>
      <c r="F71" s="82"/>
      <c r="G71" s="82"/>
    </row>
    <row r="72" spans="1:11" x14ac:dyDescent="0.2">
      <c r="A72" s="82"/>
      <c r="B72" s="82"/>
      <c r="C72" s="82"/>
      <c r="D72" s="82"/>
      <c r="E72" s="82"/>
      <c r="F72" s="82"/>
      <c r="G72" s="82"/>
    </row>
    <row r="73" spans="1:11" x14ac:dyDescent="0.2">
      <c r="A73" s="82"/>
      <c r="B73" s="82"/>
      <c r="C73" s="82"/>
      <c r="D73" s="82"/>
      <c r="E73" s="82"/>
      <c r="F73" s="82"/>
      <c r="G73" s="82"/>
    </row>
    <row r="74" spans="1:11" x14ac:dyDescent="0.2">
      <c r="A74" s="82"/>
      <c r="B74" s="82"/>
      <c r="C74" s="82"/>
      <c r="D74" s="82"/>
      <c r="E74" s="82"/>
      <c r="F74" s="82"/>
      <c r="G74" s="82"/>
    </row>
    <row r="75" spans="1:11" x14ac:dyDescent="0.2">
      <c r="A75" s="82"/>
      <c r="B75" s="82"/>
      <c r="C75" s="82"/>
      <c r="D75" s="82"/>
      <c r="E75" s="82"/>
      <c r="F75" s="82"/>
      <c r="G75" s="82"/>
    </row>
    <row r="76" spans="1:11" x14ac:dyDescent="0.2">
      <c r="A76" s="82"/>
      <c r="B76" s="82"/>
      <c r="C76" s="82"/>
      <c r="D76" s="82"/>
      <c r="E76" s="82"/>
      <c r="F76" s="82"/>
      <c r="G76" s="82"/>
    </row>
    <row r="77" spans="1:11" x14ac:dyDescent="0.2">
      <c r="A77" s="82"/>
      <c r="B77" s="82"/>
      <c r="C77" s="82"/>
      <c r="D77" s="82"/>
      <c r="E77" s="82"/>
      <c r="F77" s="82"/>
      <c r="G77" s="82"/>
    </row>
    <row r="78" spans="1:11" x14ac:dyDescent="0.2">
      <c r="A78" s="82"/>
      <c r="B78" s="82"/>
      <c r="C78" s="82"/>
      <c r="D78" s="82"/>
      <c r="E78" s="82"/>
      <c r="F78" s="82"/>
      <c r="G78" s="82"/>
    </row>
    <row r="79" spans="1:11" x14ac:dyDescent="0.2">
      <c r="A79" s="82"/>
      <c r="B79" s="82"/>
      <c r="C79" s="82"/>
      <c r="D79" s="82"/>
      <c r="E79" s="82"/>
      <c r="F79" s="82"/>
      <c r="G79" s="82"/>
    </row>
    <row r="80" spans="1:11" x14ac:dyDescent="0.2">
      <c r="A80" s="82"/>
      <c r="B80" s="82"/>
      <c r="C80" s="82"/>
      <c r="D80" s="82"/>
      <c r="E80" s="82"/>
      <c r="F80" s="82"/>
      <c r="G80" s="82"/>
    </row>
    <row r="81" spans="1:7" x14ac:dyDescent="0.2">
      <c r="A81" s="82"/>
      <c r="B81" s="82"/>
      <c r="C81" s="82"/>
      <c r="D81" s="82"/>
      <c r="E81" s="82"/>
      <c r="F81" s="82"/>
      <c r="G81" s="82"/>
    </row>
    <row r="82" spans="1:7" x14ac:dyDescent="0.2">
      <c r="A82" s="82"/>
      <c r="B82" s="82"/>
      <c r="C82" s="82"/>
      <c r="D82" s="82"/>
      <c r="E82" s="82"/>
      <c r="F82" s="82"/>
      <c r="G82" s="82"/>
    </row>
    <row r="83" spans="1:7" x14ac:dyDescent="0.2">
      <c r="A83" s="82"/>
      <c r="B83" s="82"/>
      <c r="C83" s="82"/>
      <c r="D83" s="82"/>
      <c r="E83" s="82"/>
      <c r="F83" s="82"/>
      <c r="G83" s="82"/>
    </row>
    <row r="84" spans="1:7" x14ac:dyDescent="0.2">
      <c r="A84" s="82"/>
      <c r="B84" s="82"/>
      <c r="C84" s="82"/>
      <c r="D84" s="82"/>
      <c r="E84" s="82"/>
      <c r="F84" s="82"/>
      <c r="G84" s="82"/>
    </row>
    <row r="85" spans="1:7" x14ac:dyDescent="0.2">
      <c r="A85" s="82"/>
      <c r="B85" s="82"/>
      <c r="C85" s="82"/>
      <c r="D85" s="82"/>
      <c r="E85" s="82"/>
      <c r="F85" s="82"/>
      <c r="G85" s="82"/>
    </row>
    <row r="86" spans="1:7" x14ac:dyDescent="0.2">
      <c r="A86" s="82"/>
      <c r="B86" s="82"/>
      <c r="C86" s="82"/>
      <c r="D86" s="82"/>
      <c r="E86" s="82"/>
      <c r="F86" s="82"/>
      <c r="G86" s="82"/>
    </row>
    <row r="87" spans="1:7" x14ac:dyDescent="0.2">
      <c r="A87" s="82"/>
      <c r="B87" s="82"/>
      <c r="C87" s="82"/>
      <c r="D87" s="82"/>
      <c r="E87" s="82"/>
      <c r="F87" s="82"/>
      <c r="G87" s="82"/>
    </row>
    <row r="88" spans="1:7" x14ac:dyDescent="0.2">
      <c r="A88" s="82"/>
      <c r="B88" s="82"/>
      <c r="C88" s="82"/>
      <c r="D88" s="82"/>
      <c r="E88" s="82"/>
      <c r="F88" s="82"/>
      <c r="G88" s="82"/>
    </row>
    <row r="89" spans="1:7" x14ac:dyDescent="0.2">
      <c r="A89" s="82"/>
      <c r="B89" s="82"/>
      <c r="C89" s="82"/>
      <c r="D89" s="82"/>
      <c r="E89" s="82"/>
      <c r="F89" s="82"/>
      <c r="G89" s="82"/>
    </row>
    <row r="90" spans="1:7" x14ac:dyDescent="0.2">
      <c r="A90" s="82"/>
      <c r="B90" s="82"/>
      <c r="C90" s="82"/>
      <c r="D90" s="82"/>
      <c r="E90" s="82"/>
      <c r="F90" s="82"/>
      <c r="G90" s="82"/>
    </row>
    <row r="91" spans="1:7" x14ac:dyDescent="0.2">
      <c r="A91" s="82"/>
      <c r="B91" s="82"/>
      <c r="C91" s="82"/>
      <c r="D91" s="82"/>
      <c r="E91" s="82"/>
      <c r="F91" s="82"/>
      <c r="G91" s="82"/>
    </row>
    <row r="92" spans="1:7" x14ac:dyDescent="0.2">
      <c r="A92" s="82"/>
      <c r="B92" s="82"/>
      <c r="C92" s="82"/>
      <c r="D92" s="82"/>
      <c r="E92" s="82"/>
      <c r="F92" s="82"/>
      <c r="G92" s="82"/>
    </row>
    <row r="93" spans="1:7" x14ac:dyDescent="0.2">
      <c r="A93" s="82"/>
      <c r="B93" s="82"/>
      <c r="C93" s="82"/>
      <c r="D93" s="82"/>
      <c r="E93" s="82"/>
      <c r="F93" s="82"/>
      <c r="G93" s="82"/>
    </row>
    <row r="94" spans="1:7" x14ac:dyDescent="0.2">
      <c r="A94" s="82"/>
      <c r="B94" s="82"/>
      <c r="C94" s="82"/>
      <c r="D94" s="82"/>
      <c r="E94" s="82"/>
      <c r="F94" s="82"/>
      <c r="G94" s="82"/>
    </row>
    <row r="95" spans="1:7" x14ac:dyDescent="0.2">
      <c r="A95" s="82"/>
      <c r="B95" s="82"/>
      <c r="C95" s="82"/>
      <c r="D95" s="82"/>
      <c r="E95" s="82"/>
      <c r="F95" s="82"/>
      <c r="G95" s="82"/>
    </row>
    <row r="96" spans="1:7" x14ac:dyDescent="0.2">
      <c r="A96" s="82"/>
      <c r="B96" s="82"/>
      <c r="C96" s="82"/>
      <c r="D96" s="82"/>
      <c r="E96" s="82"/>
      <c r="F96" s="82"/>
      <c r="G96" s="82"/>
    </row>
    <row r="97" spans="1:7" x14ac:dyDescent="0.2">
      <c r="A97" s="82"/>
      <c r="B97" s="82"/>
      <c r="C97" s="82"/>
      <c r="D97" s="82"/>
      <c r="E97" s="82"/>
      <c r="F97" s="82"/>
      <c r="G97" s="82"/>
    </row>
    <row r="98" spans="1:7" x14ac:dyDescent="0.2">
      <c r="A98" s="82"/>
      <c r="B98" s="82"/>
      <c r="C98" s="82"/>
      <c r="D98" s="82"/>
      <c r="E98" s="82"/>
      <c r="F98" s="82"/>
      <c r="G98" s="82"/>
    </row>
    <row r="99" spans="1:7" x14ac:dyDescent="0.2">
      <c r="A99" s="82"/>
      <c r="B99" s="82"/>
      <c r="C99" s="82"/>
      <c r="D99" s="82"/>
      <c r="E99" s="82"/>
      <c r="F99" s="82"/>
      <c r="G99" s="82"/>
    </row>
    <row r="100" spans="1:7" x14ac:dyDescent="0.2">
      <c r="A100" s="82"/>
      <c r="B100" s="82"/>
      <c r="C100" s="82"/>
      <c r="D100" s="82"/>
      <c r="E100" s="82"/>
      <c r="F100" s="82"/>
      <c r="G100" s="82"/>
    </row>
    <row r="101" spans="1:7" x14ac:dyDescent="0.2">
      <c r="A101" s="82"/>
      <c r="B101" s="82"/>
      <c r="C101" s="82"/>
      <c r="D101" s="82"/>
      <c r="E101" s="82"/>
      <c r="F101" s="82"/>
      <c r="G101" s="82"/>
    </row>
    <row r="102" spans="1:7" x14ac:dyDescent="0.2">
      <c r="A102" s="82"/>
      <c r="B102" s="82"/>
      <c r="C102" s="82"/>
      <c r="D102" s="82"/>
      <c r="E102" s="82"/>
      <c r="F102" s="82"/>
      <c r="G102" s="82"/>
    </row>
    <row r="103" spans="1:7" x14ac:dyDescent="0.2">
      <c r="A103" s="82"/>
      <c r="B103" s="82"/>
      <c r="C103" s="82"/>
      <c r="D103" s="82"/>
      <c r="E103" s="82"/>
      <c r="F103" s="82"/>
      <c r="G103" s="82"/>
    </row>
    <row r="104" spans="1:7" x14ac:dyDescent="0.2">
      <c r="A104" s="82"/>
      <c r="B104" s="82"/>
      <c r="C104" s="82"/>
      <c r="D104" s="82"/>
      <c r="E104" s="82"/>
      <c r="F104" s="82"/>
      <c r="G104" s="82"/>
    </row>
    <row r="105" spans="1:7" x14ac:dyDescent="0.2">
      <c r="A105" s="82"/>
      <c r="B105" s="82"/>
      <c r="C105" s="82"/>
      <c r="D105" s="82"/>
      <c r="E105" s="82"/>
      <c r="F105" s="82"/>
      <c r="G105" s="82"/>
    </row>
    <row r="106" spans="1:7" x14ac:dyDescent="0.2">
      <c r="A106" s="82"/>
      <c r="B106" s="82"/>
      <c r="C106" s="82"/>
      <c r="D106" s="82"/>
      <c r="E106" s="82"/>
      <c r="F106" s="82"/>
      <c r="G106" s="82"/>
    </row>
    <row r="107" spans="1:7" x14ac:dyDescent="0.2">
      <c r="A107" s="82"/>
      <c r="B107" s="82"/>
      <c r="C107" s="82"/>
      <c r="D107" s="82"/>
      <c r="E107" s="82"/>
      <c r="F107" s="82"/>
      <c r="G107" s="82"/>
    </row>
    <row r="108" spans="1:7" x14ac:dyDescent="0.2">
      <c r="A108" s="82"/>
      <c r="B108" s="82"/>
      <c r="C108" s="82"/>
      <c r="D108" s="82"/>
      <c r="E108" s="82"/>
      <c r="F108" s="82"/>
      <c r="G108" s="82"/>
    </row>
    <row r="109" spans="1:7" x14ac:dyDescent="0.2">
      <c r="A109" s="82"/>
      <c r="B109" s="82"/>
      <c r="C109" s="82"/>
      <c r="D109" s="82"/>
      <c r="E109" s="82"/>
      <c r="F109" s="82"/>
      <c r="G109" s="82"/>
    </row>
    <row r="110" spans="1:7" x14ac:dyDescent="0.2">
      <c r="A110" s="82"/>
      <c r="B110" s="82"/>
      <c r="C110" s="82"/>
      <c r="D110" s="82"/>
      <c r="E110" s="82"/>
      <c r="F110" s="82"/>
      <c r="G110" s="82"/>
    </row>
    <row r="111" spans="1:7" x14ac:dyDescent="0.2">
      <c r="A111" s="82"/>
      <c r="B111" s="82"/>
      <c r="C111" s="82"/>
      <c r="D111" s="82"/>
      <c r="E111" s="82"/>
      <c r="F111" s="82"/>
      <c r="G111" s="82"/>
    </row>
    <row r="112" spans="1:7" x14ac:dyDescent="0.2">
      <c r="A112" s="82"/>
      <c r="B112" s="82"/>
      <c r="C112" s="82"/>
      <c r="D112" s="82"/>
      <c r="E112" s="82"/>
      <c r="F112" s="82"/>
      <c r="G112" s="82"/>
    </row>
    <row r="113" spans="1:7" x14ac:dyDescent="0.2">
      <c r="A113" s="82"/>
      <c r="B113" s="82"/>
      <c r="C113" s="82"/>
      <c r="D113" s="82"/>
      <c r="E113" s="82"/>
      <c r="F113" s="82"/>
      <c r="G113" s="82"/>
    </row>
    <row r="114" spans="1:7" x14ac:dyDescent="0.2">
      <c r="A114" s="82"/>
      <c r="B114" s="82"/>
      <c r="C114" s="82"/>
      <c r="D114" s="82"/>
      <c r="E114" s="82"/>
      <c r="F114" s="82"/>
      <c r="G114" s="82"/>
    </row>
    <row r="115" spans="1:7" x14ac:dyDescent="0.2">
      <c r="A115" s="82"/>
      <c r="B115" s="82"/>
      <c r="C115" s="82"/>
      <c r="D115" s="82"/>
      <c r="E115" s="82"/>
      <c r="F115" s="82"/>
      <c r="G115" s="82"/>
    </row>
    <row r="116" spans="1:7" x14ac:dyDescent="0.2">
      <c r="A116" s="82"/>
      <c r="B116" s="82"/>
      <c r="C116" s="82"/>
      <c r="D116" s="82"/>
      <c r="E116" s="82"/>
      <c r="F116" s="82"/>
      <c r="G116" s="82"/>
    </row>
    <row r="117" spans="1:7" x14ac:dyDescent="0.2">
      <c r="A117" s="82"/>
      <c r="B117" s="82"/>
      <c r="C117" s="82"/>
      <c r="D117" s="82"/>
      <c r="E117" s="82"/>
      <c r="F117" s="82"/>
      <c r="G117" s="82"/>
    </row>
    <row r="118" spans="1:7" x14ac:dyDescent="0.2">
      <c r="A118" s="82"/>
      <c r="B118" s="82"/>
      <c r="C118" s="82"/>
      <c r="D118" s="82"/>
      <c r="E118" s="82"/>
      <c r="F118" s="82"/>
      <c r="G118" s="82"/>
    </row>
    <row r="119" spans="1:7" x14ac:dyDescent="0.2">
      <c r="A119" s="82"/>
      <c r="B119" s="82"/>
      <c r="C119" s="82"/>
      <c r="D119" s="82"/>
      <c r="E119" s="82"/>
      <c r="F119" s="82"/>
      <c r="G119" s="82"/>
    </row>
    <row r="120" spans="1:7" x14ac:dyDescent="0.2">
      <c r="A120" s="82"/>
      <c r="B120" s="82"/>
      <c r="C120" s="82"/>
      <c r="D120" s="82"/>
      <c r="E120" s="82"/>
      <c r="F120" s="82"/>
      <c r="G120" s="82"/>
    </row>
    <row r="121" spans="1:7" x14ac:dyDescent="0.2">
      <c r="A121" s="82"/>
      <c r="B121" s="82"/>
      <c r="C121" s="82"/>
      <c r="D121" s="82"/>
      <c r="E121" s="82"/>
      <c r="F121" s="82"/>
      <c r="G121" s="82"/>
    </row>
    <row r="122" spans="1:7" x14ac:dyDescent="0.2">
      <c r="A122" s="82"/>
      <c r="B122" s="82"/>
      <c r="C122" s="82"/>
      <c r="D122" s="82"/>
      <c r="E122" s="82"/>
      <c r="F122" s="82"/>
      <c r="G122" s="82"/>
    </row>
    <row r="123" spans="1:7" x14ac:dyDescent="0.2">
      <c r="A123" s="82"/>
      <c r="B123" s="82"/>
      <c r="C123" s="82"/>
      <c r="D123" s="82"/>
      <c r="E123" s="82"/>
      <c r="F123" s="82"/>
      <c r="G123" s="82"/>
    </row>
    <row r="124" spans="1:7" x14ac:dyDescent="0.2">
      <c r="A124" s="82"/>
      <c r="B124" s="82"/>
      <c r="C124" s="82"/>
      <c r="D124" s="82"/>
      <c r="E124" s="82"/>
      <c r="F124" s="82"/>
      <c r="G124" s="82"/>
    </row>
    <row r="125" spans="1:7" x14ac:dyDescent="0.2">
      <c r="A125" s="82"/>
      <c r="B125" s="82"/>
      <c r="C125" s="82"/>
      <c r="D125" s="82"/>
      <c r="E125" s="82"/>
      <c r="F125" s="82"/>
      <c r="G125" s="82"/>
    </row>
    <row r="126" spans="1:7" x14ac:dyDescent="0.2">
      <c r="A126" s="82"/>
      <c r="B126" s="82"/>
      <c r="C126" s="82"/>
      <c r="D126" s="82"/>
      <c r="E126" s="82"/>
      <c r="F126" s="82"/>
      <c r="G126" s="82"/>
    </row>
    <row r="127" spans="1:7" x14ac:dyDescent="0.2">
      <c r="A127" s="82"/>
      <c r="B127" s="82"/>
      <c r="C127" s="82"/>
      <c r="D127" s="82"/>
      <c r="E127" s="82"/>
      <c r="F127" s="82"/>
      <c r="G127" s="82"/>
    </row>
    <row r="128" spans="1:7" x14ac:dyDescent="0.2">
      <c r="A128" s="82"/>
      <c r="B128" s="82"/>
      <c r="C128" s="82"/>
      <c r="D128" s="82"/>
      <c r="E128" s="82"/>
      <c r="F128" s="82"/>
      <c r="G128" s="82"/>
    </row>
    <row r="129" spans="1:7" x14ac:dyDescent="0.2">
      <c r="A129" s="82"/>
      <c r="B129" s="82"/>
      <c r="C129" s="82"/>
      <c r="D129" s="82"/>
      <c r="E129" s="82"/>
      <c r="F129" s="82"/>
      <c r="G129" s="82"/>
    </row>
    <row r="130" spans="1:7" x14ac:dyDescent="0.2">
      <c r="A130" s="82"/>
      <c r="B130" s="82"/>
      <c r="C130" s="82"/>
      <c r="D130" s="82"/>
      <c r="E130" s="82"/>
      <c r="F130" s="82"/>
      <c r="G130" s="82"/>
    </row>
    <row r="131" spans="1:7" x14ac:dyDescent="0.2">
      <c r="A131" s="82"/>
      <c r="B131" s="82"/>
      <c r="C131" s="82"/>
      <c r="D131" s="82"/>
      <c r="E131" s="82"/>
      <c r="F131" s="82"/>
      <c r="G131" s="82"/>
    </row>
    <row r="132" spans="1:7" x14ac:dyDescent="0.2">
      <c r="A132" s="82"/>
      <c r="B132" s="82"/>
      <c r="C132" s="82"/>
      <c r="D132" s="82"/>
      <c r="E132" s="82"/>
      <c r="F132" s="82"/>
      <c r="G132" s="82"/>
    </row>
    <row r="133" spans="1:7" x14ac:dyDescent="0.2">
      <c r="A133" s="82"/>
      <c r="B133" s="82"/>
      <c r="C133" s="82"/>
      <c r="D133" s="82"/>
      <c r="E133" s="82"/>
      <c r="F133" s="82"/>
      <c r="G133" s="82"/>
    </row>
    <row r="134" spans="1:7" x14ac:dyDescent="0.2">
      <c r="A134" s="82"/>
      <c r="B134" s="82"/>
      <c r="C134" s="82"/>
      <c r="D134" s="82"/>
      <c r="E134" s="82"/>
      <c r="F134" s="82"/>
      <c r="G134" s="82"/>
    </row>
    <row r="135" spans="1:7" x14ac:dyDescent="0.2">
      <c r="A135" s="82"/>
      <c r="B135" s="82"/>
      <c r="C135" s="82"/>
      <c r="D135" s="82"/>
      <c r="E135" s="82"/>
      <c r="F135" s="82"/>
      <c r="G135" s="82"/>
    </row>
    <row r="136" spans="1:7" x14ac:dyDescent="0.2">
      <c r="A136" s="82"/>
      <c r="B136" s="82"/>
      <c r="C136" s="82"/>
      <c r="D136" s="82"/>
      <c r="E136" s="82"/>
      <c r="F136" s="82"/>
      <c r="G136" s="82"/>
    </row>
    <row r="137" spans="1:7" x14ac:dyDescent="0.2">
      <c r="A137" s="82"/>
      <c r="B137" s="82"/>
      <c r="C137" s="82"/>
      <c r="D137" s="82"/>
      <c r="E137" s="82"/>
      <c r="F137" s="82"/>
      <c r="G137" s="82"/>
    </row>
    <row r="138" spans="1:7" x14ac:dyDescent="0.2">
      <c r="A138" s="82"/>
      <c r="B138" s="82"/>
      <c r="C138" s="82"/>
      <c r="D138" s="82"/>
      <c r="E138" s="82"/>
      <c r="F138" s="82"/>
      <c r="G138" s="82"/>
    </row>
    <row r="139" spans="1:7" x14ac:dyDescent="0.2">
      <c r="A139" s="82"/>
      <c r="B139" s="82"/>
      <c r="C139" s="82"/>
      <c r="D139" s="82"/>
      <c r="E139" s="82"/>
      <c r="F139" s="82"/>
      <c r="G139" s="82"/>
    </row>
    <row r="140" spans="1:7" x14ac:dyDescent="0.2">
      <c r="A140" s="82"/>
      <c r="B140" s="82"/>
      <c r="C140" s="82"/>
      <c r="D140" s="82"/>
      <c r="E140" s="82"/>
      <c r="F140" s="82"/>
      <c r="G140" s="82"/>
    </row>
    <row r="141" spans="1:7" x14ac:dyDescent="0.2">
      <c r="A141" s="82"/>
      <c r="B141" s="82"/>
      <c r="C141" s="82"/>
      <c r="D141" s="82"/>
      <c r="E141" s="82"/>
      <c r="F141" s="82"/>
      <c r="G141" s="82"/>
    </row>
    <row r="142" spans="1:7" x14ac:dyDescent="0.2">
      <c r="A142" s="82"/>
      <c r="B142" s="82"/>
      <c r="C142" s="82"/>
      <c r="D142" s="82"/>
      <c r="E142" s="82"/>
      <c r="F142" s="82"/>
      <c r="G142" s="82"/>
    </row>
    <row r="143" spans="1:7" x14ac:dyDescent="0.2">
      <c r="A143" s="82"/>
      <c r="B143" s="82"/>
      <c r="C143" s="82"/>
      <c r="D143" s="82"/>
      <c r="E143" s="82"/>
      <c r="F143" s="82"/>
      <c r="G143" s="82"/>
    </row>
    <row r="144" spans="1:7" x14ac:dyDescent="0.2">
      <c r="A144" s="82"/>
      <c r="B144" s="82"/>
      <c r="C144" s="82"/>
      <c r="D144" s="82"/>
      <c r="E144" s="82"/>
      <c r="F144" s="82"/>
      <c r="G144" s="82"/>
    </row>
    <row r="145" spans="1:7" x14ac:dyDescent="0.2">
      <c r="A145" s="82"/>
      <c r="B145" s="82"/>
      <c r="C145" s="82"/>
      <c r="D145" s="82"/>
      <c r="E145" s="82"/>
      <c r="F145" s="82"/>
      <c r="G145" s="82"/>
    </row>
    <row r="146" spans="1:7" x14ac:dyDescent="0.2">
      <c r="A146" s="82"/>
      <c r="B146" s="82"/>
      <c r="C146" s="82"/>
      <c r="D146" s="82"/>
      <c r="E146" s="82"/>
      <c r="F146" s="82"/>
      <c r="G146" s="82"/>
    </row>
    <row r="147" spans="1:7" x14ac:dyDescent="0.2">
      <c r="A147" s="82"/>
      <c r="B147" s="82"/>
      <c r="C147" s="82"/>
      <c r="D147" s="82"/>
      <c r="E147" s="82"/>
      <c r="F147" s="82"/>
      <c r="G147" s="82"/>
    </row>
    <row r="148" spans="1:7" x14ac:dyDescent="0.2">
      <c r="A148" s="82"/>
      <c r="B148" s="82"/>
      <c r="C148" s="82"/>
      <c r="D148" s="82"/>
      <c r="E148" s="82"/>
      <c r="F148" s="82"/>
      <c r="G148" s="82"/>
    </row>
    <row r="149" spans="1:7" x14ac:dyDescent="0.2">
      <c r="A149" s="82"/>
      <c r="B149" s="82"/>
      <c r="C149" s="82"/>
      <c r="D149" s="82"/>
      <c r="E149" s="82"/>
      <c r="F149" s="82"/>
      <c r="G149" s="82"/>
    </row>
    <row r="150" spans="1:7" x14ac:dyDescent="0.2">
      <c r="A150" s="82"/>
      <c r="B150" s="82"/>
      <c r="C150" s="82"/>
      <c r="D150" s="82"/>
      <c r="E150" s="82"/>
      <c r="F150" s="82"/>
      <c r="G150" s="82"/>
    </row>
    <row r="151" spans="1:7" x14ac:dyDescent="0.2">
      <c r="A151" s="82"/>
      <c r="B151" s="82"/>
      <c r="C151" s="82"/>
      <c r="D151" s="82"/>
      <c r="E151" s="82"/>
      <c r="F151" s="82"/>
      <c r="G151" s="82"/>
    </row>
    <row r="152" spans="1:7" x14ac:dyDescent="0.2">
      <c r="A152" s="82"/>
      <c r="B152" s="82"/>
      <c r="C152" s="82"/>
      <c r="D152" s="82"/>
      <c r="E152" s="82"/>
      <c r="F152" s="82"/>
      <c r="G152" s="82"/>
    </row>
    <row r="153" spans="1:7" x14ac:dyDescent="0.2">
      <c r="A153" s="82"/>
      <c r="B153" s="82"/>
      <c r="C153" s="82"/>
      <c r="D153" s="82"/>
      <c r="E153" s="82"/>
      <c r="F153" s="82"/>
      <c r="G153" s="82"/>
    </row>
    <row r="154" spans="1:7" x14ac:dyDescent="0.2">
      <c r="A154" s="82"/>
      <c r="B154" s="82"/>
      <c r="C154" s="82"/>
      <c r="D154" s="82"/>
      <c r="E154" s="82"/>
      <c r="F154" s="82"/>
      <c r="G154" s="82"/>
    </row>
    <row r="155" spans="1:7" x14ac:dyDescent="0.2">
      <c r="A155" s="82"/>
      <c r="B155" s="82"/>
      <c r="C155" s="82"/>
      <c r="D155" s="82"/>
      <c r="E155" s="82"/>
      <c r="F155" s="82"/>
      <c r="G155" s="82"/>
    </row>
    <row r="156" spans="1:7" x14ac:dyDescent="0.2">
      <c r="A156" s="82"/>
      <c r="B156" s="82"/>
      <c r="C156" s="82"/>
      <c r="D156" s="82"/>
      <c r="E156" s="82"/>
      <c r="F156" s="82"/>
      <c r="G156" s="82"/>
    </row>
    <row r="157" spans="1:7" x14ac:dyDescent="0.2">
      <c r="A157" s="82"/>
      <c r="B157" s="82"/>
      <c r="C157" s="82"/>
      <c r="D157" s="82"/>
      <c r="E157" s="82"/>
      <c r="F157" s="82"/>
      <c r="G157" s="82"/>
    </row>
    <row r="158" spans="1:7" x14ac:dyDescent="0.2">
      <c r="A158" s="82"/>
      <c r="B158" s="82"/>
      <c r="C158" s="82"/>
      <c r="D158" s="82"/>
      <c r="E158" s="82"/>
      <c r="F158" s="82"/>
      <c r="G158" s="82"/>
    </row>
    <row r="159" spans="1:7" x14ac:dyDescent="0.2">
      <c r="A159" s="82"/>
      <c r="B159" s="82"/>
      <c r="C159" s="82"/>
      <c r="D159" s="82"/>
      <c r="E159" s="82"/>
      <c r="F159" s="82"/>
      <c r="G159" s="82"/>
    </row>
    <row r="160" spans="1:7" x14ac:dyDescent="0.2">
      <c r="A160" s="82"/>
      <c r="B160" s="82"/>
      <c r="C160" s="82"/>
      <c r="D160" s="82"/>
      <c r="E160" s="82"/>
      <c r="F160" s="82"/>
      <c r="G160" s="82"/>
    </row>
    <row r="161" spans="1:7" x14ac:dyDescent="0.2">
      <c r="A161" s="82"/>
      <c r="B161" s="82"/>
      <c r="C161" s="82"/>
      <c r="D161" s="82"/>
      <c r="E161" s="82"/>
      <c r="F161" s="82"/>
      <c r="G161" s="82"/>
    </row>
    <row r="162" spans="1:7" x14ac:dyDescent="0.2">
      <c r="A162" s="82"/>
      <c r="B162" s="82"/>
      <c r="C162" s="82"/>
      <c r="D162" s="82"/>
      <c r="E162" s="82"/>
      <c r="F162" s="82"/>
      <c r="G162" s="82"/>
    </row>
    <row r="163" spans="1:7" x14ac:dyDescent="0.2">
      <c r="A163" s="82"/>
      <c r="B163" s="82"/>
      <c r="C163" s="82"/>
      <c r="D163" s="82"/>
      <c r="E163" s="82"/>
      <c r="F163" s="82"/>
      <c r="G163" s="82"/>
    </row>
    <row r="164" spans="1:7" x14ac:dyDescent="0.2">
      <c r="A164" s="82"/>
      <c r="B164" s="82"/>
      <c r="C164" s="82"/>
      <c r="D164" s="82"/>
      <c r="E164" s="82"/>
      <c r="F164" s="82"/>
      <c r="G164" s="82"/>
    </row>
    <row r="165" spans="1:7" x14ac:dyDescent="0.2">
      <c r="A165" s="82"/>
      <c r="B165" s="82"/>
      <c r="C165" s="82"/>
      <c r="D165" s="82"/>
      <c r="E165" s="82"/>
      <c r="F165" s="82"/>
      <c r="G165" s="82"/>
    </row>
    <row r="166" spans="1:7" x14ac:dyDescent="0.2">
      <c r="A166" s="82"/>
      <c r="B166" s="82"/>
      <c r="C166" s="82"/>
      <c r="D166" s="82"/>
      <c r="E166" s="82"/>
      <c r="F166" s="82"/>
      <c r="G166" s="82"/>
    </row>
    <row r="167" spans="1:7" x14ac:dyDescent="0.2">
      <c r="A167" s="82"/>
      <c r="B167" s="82"/>
      <c r="C167" s="82"/>
      <c r="D167" s="82"/>
      <c r="E167" s="82"/>
      <c r="F167" s="82"/>
      <c r="G167" s="82"/>
    </row>
    <row r="168" spans="1:7" x14ac:dyDescent="0.2">
      <c r="A168" s="82"/>
      <c r="B168" s="82"/>
      <c r="C168" s="82"/>
      <c r="D168" s="82"/>
      <c r="E168" s="82"/>
      <c r="F168" s="82"/>
      <c r="G168" s="82"/>
    </row>
    <row r="169" spans="1:7" x14ac:dyDescent="0.2">
      <c r="A169" s="82"/>
      <c r="B169" s="82"/>
      <c r="C169" s="82"/>
      <c r="D169" s="82"/>
      <c r="E169" s="82"/>
      <c r="F169" s="82"/>
      <c r="G169" s="82"/>
    </row>
    <row r="170" spans="1:7" x14ac:dyDescent="0.2">
      <c r="A170" s="82"/>
      <c r="B170" s="82"/>
      <c r="C170" s="82"/>
      <c r="D170" s="82"/>
      <c r="E170" s="82"/>
      <c r="F170" s="82"/>
      <c r="G170" s="82"/>
    </row>
    <row r="171" spans="1:7" x14ac:dyDescent="0.2">
      <c r="A171" s="82"/>
      <c r="B171" s="82"/>
      <c r="C171" s="82"/>
      <c r="D171" s="82"/>
      <c r="E171" s="82"/>
      <c r="F171" s="82"/>
      <c r="G171" s="82"/>
    </row>
    <row r="172" spans="1:7" x14ac:dyDescent="0.2">
      <c r="A172" s="82"/>
      <c r="B172" s="82"/>
      <c r="C172" s="82"/>
      <c r="D172" s="82"/>
      <c r="E172" s="82"/>
      <c r="F172" s="82"/>
      <c r="G172" s="82"/>
    </row>
    <row r="173" spans="1:7" x14ac:dyDescent="0.2">
      <c r="A173" s="82"/>
      <c r="B173" s="82"/>
      <c r="C173" s="82"/>
      <c r="D173" s="82"/>
      <c r="E173" s="82"/>
      <c r="F173" s="82"/>
      <c r="G173" s="82"/>
    </row>
    <row r="174" spans="1:7" x14ac:dyDescent="0.2">
      <c r="A174" s="82"/>
      <c r="B174" s="82"/>
      <c r="C174" s="82"/>
      <c r="D174" s="82"/>
      <c r="E174" s="82"/>
      <c r="F174" s="82"/>
      <c r="G174" s="82"/>
    </row>
    <row r="175" spans="1:7" x14ac:dyDescent="0.2">
      <c r="A175" s="82"/>
      <c r="B175" s="82"/>
      <c r="C175" s="82"/>
      <c r="D175" s="82"/>
      <c r="E175" s="82"/>
      <c r="F175" s="82"/>
      <c r="G175" s="82"/>
    </row>
    <row r="176" spans="1:7" x14ac:dyDescent="0.2">
      <c r="A176" s="82"/>
      <c r="B176" s="82"/>
      <c r="C176" s="82"/>
      <c r="D176" s="82"/>
      <c r="E176" s="82"/>
      <c r="F176" s="82"/>
      <c r="G176" s="82"/>
    </row>
    <row r="177" spans="1:7" x14ac:dyDescent="0.2">
      <c r="A177" s="82"/>
      <c r="B177" s="82"/>
      <c r="C177" s="82"/>
      <c r="D177" s="82"/>
      <c r="E177" s="82"/>
      <c r="F177" s="82"/>
      <c r="G177" s="82"/>
    </row>
    <row r="178" spans="1:7" x14ac:dyDescent="0.2">
      <c r="A178" s="82"/>
      <c r="B178" s="82"/>
      <c r="C178" s="82"/>
      <c r="D178" s="82"/>
      <c r="E178" s="82"/>
      <c r="F178" s="82"/>
      <c r="G178" s="82"/>
    </row>
    <row r="179" spans="1:7" x14ac:dyDescent="0.2">
      <c r="A179" s="82"/>
      <c r="B179" s="82"/>
      <c r="C179" s="82"/>
      <c r="D179" s="82"/>
      <c r="E179" s="82"/>
      <c r="F179" s="82"/>
      <c r="G179" s="82"/>
    </row>
    <row r="180" spans="1:7" x14ac:dyDescent="0.2">
      <c r="A180" s="82"/>
      <c r="B180" s="82"/>
      <c r="C180" s="82"/>
      <c r="D180" s="82"/>
      <c r="E180" s="82"/>
      <c r="F180" s="82"/>
      <c r="G180" s="82"/>
    </row>
    <row r="181" spans="1:7" x14ac:dyDescent="0.2">
      <c r="A181" s="82"/>
      <c r="B181" s="82"/>
      <c r="C181" s="82"/>
      <c r="D181" s="82"/>
      <c r="E181" s="82"/>
      <c r="F181" s="82"/>
      <c r="G181" s="82"/>
    </row>
    <row r="182" spans="1:7" x14ac:dyDescent="0.2">
      <c r="A182" s="82"/>
      <c r="B182" s="82"/>
      <c r="C182" s="82"/>
      <c r="D182" s="82"/>
      <c r="E182" s="82"/>
      <c r="F182" s="82"/>
      <c r="G182" s="82"/>
    </row>
    <row r="183" spans="1:7" x14ac:dyDescent="0.2">
      <c r="A183" s="82"/>
      <c r="B183" s="82"/>
      <c r="C183" s="82"/>
      <c r="D183" s="82"/>
      <c r="E183" s="82"/>
      <c r="F183" s="82"/>
      <c r="G183" s="82"/>
    </row>
    <row r="184" spans="1:7" x14ac:dyDescent="0.2">
      <c r="A184" s="82"/>
      <c r="B184" s="82"/>
      <c r="C184" s="82"/>
      <c r="D184" s="82"/>
      <c r="E184" s="82"/>
      <c r="F184" s="82"/>
      <c r="G184" s="82"/>
    </row>
    <row r="185" spans="1:7" x14ac:dyDescent="0.2">
      <c r="A185" s="82"/>
      <c r="B185" s="82"/>
      <c r="C185" s="82"/>
      <c r="D185" s="82"/>
      <c r="E185" s="82"/>
      <c r="F185" s="82"/>
      <c r="G185" s="82"/>
    </row>
    <row r="186" spans="1:7" x14ac:dyDescent="0.2">
      <c r="A186" s="82"/>
      <c r="B186" s="82"/>
      <c r="C186" s="82"/>
      <c r="D186" s="82"/>
      <c r="E186" s="82"/>
      <c r="F186" s="82"/>
      <c r="G186" s="82"/>
    </row>
    <row r="187" spans="1:7" x14ac:dyDescent="0.2">
      <c r="A187" s="82"/>
      <c r="B187" s="82"/>
      <c r="C187" s="82"/>
      <c r="D187" s="82"/>
      <c r="E187" s="82"/>
      <c r="F187" s="82"/>
      <c r="G187" s="82"/>
    </row>
    <row r="188" spans="1:7" x14ac:dyDescent="0.2">
      <c r="A188" s="82"/>
      <c r="B188" s="82"/>
      <c r="C188" s="82"/>
      <c r="D188" s="82"/>
      <c r="E188" s="82"/>
      <c r="F188" s="82"/>
      <c r="G188" s="82"/>
    </row>
    <row r="189" spans="1:7" x14ac:dyDescent="0.2">
      <c r="A189" s="82"/>
      <c r="B189" s="82"/>
      <c r="C189" s="82"/>
      <c r="D189" s="82"/>
      <c r="E189" s="82"/>
      <c r="F189" s="82"/>
      <c r="G189" s="82"/>
    </row>
    <row r="190" spans="1:7" x14ac:dyDescent="0.2">
      <c r="A190" s="82"/>
      <c r="B190" s="82"/>
      <c r="C190" s="82"/>
      <c r="D190" s="82"/>
      <c r="E190" s="82"/>
      <c r="F190" s="82"/>
      <c r="G190" s="82"/>
    </row>
    <row r="191" spans="1:7" x14ac:dyDescent="0.2">
      <c r="A191" s="82"/>
      <c r="B191" s="82"/>
      <c r="C191" s="82"/>
      <c r="D191" s="82"/>
      <c r="E191" s="82"/>
      <c r="F191" s="82"/>
      <c r="G191" s="82"/>
    </row>
    <row r="192" spans="1:7" x14ac:dyDescent="0.2">
      <c r="A192" s="82"/>
      <c r="B192" s="82"/>
      <c r="C192" s="82"/>
      <c r="D192" s="82"/>
      <c r="E192" s="82"/>
      <c r="F192" s="82"/>
      <c r="G192" s="82"/>
    </row>
    <row r="193" spans="1:7" x14ac:dyDescent="0.2">
      <c r="A193" s="82"/>
      <c r="B193" s="82"/>
      <c r="C193" s="82"/>
      <c r="D193" s="82"/>
      <c r="E193" s="82"/>
      <c r="F193" s="82"/>
      <c r="G193" s="82"/>
    </row>
    <row r="194" spans="1:7" x14ac:dyDescent="0.2">
      <c r="A194" s="82"/>
      <c r="B194" s="82"/>
      <c r="C194" s="82"/>
      <c r="D194" s="82"/>
      <c r="E194" s="82"/>
      <c r="F194" s="82"/>
      <c r="G194" s="82"/>
    </row>
    <row r="195" spans="1:7" x14ac:dyDescent="0.2">
      <c r="A195" s="82"/>
      <c r="B195" s="82"/>
      <c r="C195" s="82"/>
      <c r="D195" s="82"/>
      <c r="E195" s="82"/>
      <c r="F195" s="82"/>
      <c r="G195" s="82"/>
    </row>
    <row r="196" spans="1:7" x14ac:dyDescent="0.2">
      <c r="A196" s="82"/>
      <c r="B196" s="82"/>
      <c r="C196" s="82"/>
      <c r="D196" s="82"/>
      <c r="E196" s="82"/>
      <c r="F196" s="82"/>
      <c r="G196" s="82"/>
    </row>
    <row r="197" spans="1:7" x14ac:dyDescent="0.2">
      <c r="A197" s="82"/>
      <c r="B197" s="82"/>
      <c r="C197" s="82"/>
      <c r="D197" s="82"/>
      <c r="E197" s="82"/>
      <c r="F197" s="82"/>
      <c r="G197" s="82"/>
    </row>
    <row r="198" spans="1:7" x14ac:dyDescent="0.2">
      <c r="A198" s="82"/>
      <c r="B198" s="82"/>
      <c r="C198" s="82"/>
      <c r="D198" s="82"/>
      <c r="E198" s="82"/>
      <c r="F198" s="82"/>
      <c r="G198" s="82"/>
    </row>
    <row r="199" spans="1:7" x14ac:dyDescent="0.2">
      <c r="A199" s="82"/>
      <c r="B199" s="82"/>
      <c r="C199" s="82"/>
      <c r="D199" s="82"/>
      <c r="E199" s="82"/>
      <c r="F199" s="82"/>
      <c r="G199" s="82"/>
    </row>
    <row r="200" spans="1:7" x14ac:dyDescent="0.2">
      <c r="A200" s="82"/>
      <c r="B200" s="82"/>
      <c r="C200" s="82"/>
      <c r="D200" s="82"/>
      <c r="E200" s="82"/>
      <c r="F200" s="82"/>
      <c r="G200" s="82"/>
    </row>
    <row r="201" spans="1:7" x14ac:dyDescent="0.2">
      <c r="A201" s="82"/>
      <c r="B201" s="82"/>
      <c r="C201" s="82"/>
      <c r="D201" s="82"/>
      <c r="E201" s="82"/>
      <c r="F201" s="82"/>
      <c r="G201" s="82"/>
    </row>
    <row r="202" spans="1:7" x14ac:dyDescent="0.2">
      <c r="A202" s="82"/>
      <c r="B202" s="82"/>
      <c r="C202" s="82"/>
      <c r="D202" s="82"/>
      <c r="E202" s="82"/>
      <c r="F202" s="82"/>
      <c r="G202" s="82"/>
    </row>
    <row r="203" spans="1:7" x14ac:dyDescent="0.2">
      <c r="A203" s="82"/>
      <c r="B203" s="82"/>
      <c r="C203" s="82"/>
      <c r="D203" s="82"/>
      <c r="E203" s="82"/>
      <c r="F203" s="82"/>
      <c r="G203" s="82"/>
    </row>
    <row r="204" spans="1:7" x14ac:dyDescent="0.2">
      <c r="A204" s="82"/>
      <c r="B204" s="82"/>
      <c r="C204" s="82"/>
      <c r="D204" s="82"/>
      <c r="E204" s="82"/>
      <c r="F204" s="82"/>
      <c r="G204" s="82"/>
    </row>
    <row r="205" spans="1:7" x14ac:dyDescent="0.2">
      <c r="A205" s="82"/>
      <c r="B205" s="82"/>
      <c r="C205" s="82"/>
      <c r="D205" s="82"/>
      <c r="E205" s="82"/>
      <c r="F205" s="82"/>
      <c r="G205" s="82"/>
    </row>
    <row r="206" spans="1:7" x14ac:dyDescent="0.2">
      <c r="A206" s="82"/>
      <c r="B206" s="82"/>
      <c r="C206" s="82"/>
      <c r="D206" s="82"/>
      <c r="E206" s="82"/>
      <c r="F206" s="82"/>
      <c r="G206" s="82"/>
    </row>
    <row r="207" spans="1:7" x14ac:dyDescent="0.2">
      <c r="A207" s="82"/>
      <c r="B207" s="82"/>
      <c r="C207" s="82"/>
      <c r="D207" s="82"/>
      <c r="E207" s="82"/>
      <c r="F207" s="82"/>
      <c r="G207" s="82"/>
    </row>
    <row r="208" spans="1:7" x14ac:dyDescent="0.2">
      <c r="A208" s="82"/>
      <c r="B208" s="82"/>
      <c r="C208" s="82"/>
      <c r="D208" s="82"/>
      <c r="E208" s="82"/>
      <c r="F208" s="82"/>
      <c r="G208" s="82"/>
    </row>
    <row r="209" spans="1:7" x14ac:dyDescent="0.2">
      <c r="A209" s="82"/>
      <c r="B209" s="82"/>
      <c r="C209" s="82"/>
      <c r="D209" s="82"/>
      <c r="E209" s="82"/>
      <c r="F209" s="82"/>
      <c r="G209" s="82"/>
    </row>
    <row r="210" spans="1:7" x14ac:dyDescent="0.2">
      <c r="A210" s="82"/>
      <c r="B210" s="82"/>
      <c r="C210" s="82"/>
      <c r="D210" s="82"/>
      <c r="E210" s="82"/>
      <c r="F210" s="82"/>
      <c r="G210" s="82"/>
    </row>
    <row r="211" spans="1:7" x14ac:dyDescent="0.2">
      <c r="A211" s="82"/>
      <c r="B211" s="82"/>
      <c r="C211" s="82"/>
      <c r="D211" s="82"/>
      <c r="E211" s="82"/>
      <c r="F211" s="82"/>
      <c r="G211" s="82"/>
    </row>
    <row r="212" spans="1:7" x14ac:dyDescent="0.2">
      <c r="A212" s="82"/>
      <c r="B212" s="82"/>
      <c r="C212" s="82"/>
      <c r="D212" s="82"/>
      <c r="E212" s="82"/>
      <c r="F212" s="82"/>
      <c r="G212" s="82"/>
    </row>
    <row r="213" spans="1:7" x14ac:dyDescent="0.2">
      <c r="A213" s="82"/>
      <c r="B213" s="82"/>
      <c r="C213" s="82"/>
      <c r="D213" s="82"/>
      <c r="E213" s="82"/>
      <c r="F213" s="82"/>
      <c r="G213" s="82"/>
    </row>
    <row r="214" spans="1:7" x14ac:dyDescent="0.2">
      <c r="A214" s="82"/>
      <c r="B214" s="82"/>
      <c r="C214" s="82"/>
      <c r="D214" s="82"/>
      <c r="E214" s="82"/>
      <c r="F214" s="82"/>
      <c r="G214" s="82"/>
    </row>
    <row r="215" spans="1:7" x14ac:dyDescent="0.2">
      <c r="A215" s="82"/>
      <c r="B215" s="82"/>
      <c r="C215" s="82"/>
      <c r="D215" s="82"/>
      <c r="E215" s="82"/>
      <c r="F215" s="82"/>
      <c r="G215" s="82"/>
    </row>
    <row r="216" spans="1:7" x14ac:dyDescent="0.2">
      <c r="A216" s="82"/>
      <c r="B216" s="82"/>
      <c r="C216" s="82"/>
      <c r="D216" s="82"/>
      <c r="E216" s="82"/>
      <c r="F216" s="82"/>
      <c r="G216" s="82"/>
    </row>
    <row r="217" spans="1:7" x14ac:dyDescent="0.2">
      <c r="A217" s="82"/>
      <c r="B217" s="82"/>
      <c r="C217" s="82"/>
      <c r="D217" s="82"/>
      <c r="E217" s="82"/>
      <c r="F217" s="82"/>
      <c r="G217" s="82"/>
    </row>
    <row r="218" spans="1:7" x14ac:dyDescent="0.2">
      <c r="A218" s="82"/>
      <c r="B218" s="82"/>
      <c r="C218" s="82"/>
      <c r="D218" s="82"/>
      <c r="E218" s="82"/>
      <c r="F218" s="82"/>
      <c r="G218" s="82"/>
    </row>
    <row r="219" spans="1:7" x14ac:dyDescent="0.2">
      <c r="A219" s="82"/>
      <c r="B219" s="82"/>
      <c r="C219" s="82"/>
      <c r="D219" s="82"/>
      <c r="E219" s="82"/>
      <c r="F219" s="82"/>
      <c r="G219" s="82"/>
    </row>
    <row r="220" spans="1:7" x14ac:dyDescent="0.2">
      <c r="A220" s="82"/>
      <c r="B220" s="82"/>
      <c r="C220" s="82"/>
      <c r="D220" s="82"/>
      <c r="E220" s="82"/>
      <c r="F220" s="82"/>
      <c r="G220" s="82"/>
    </row>
    <row r="221" spans="1:7" x14ac:dyDescent="0.2">
      <c r="A221" s="82"/>
      <c r="B221" s="82"/>
      <c r="C221" s="82"/>
      <c r="D221" s="82"/>
      <c r="E221" s="82"/>
      <c r="F221" s="82"/>
      <c r="G221" s="82"/>
    </row>
    <row r="222" spans="1:7" x14ac:dyDescent="0.2">
      <c r="A222" s="82"/>
      <c r="B222" s="82"/>
      <c r="C222" s="82"/>
      <c r="D222" s="82"/>
      <c r="E222" s="82"/>
      <c r="F222" s="82"/>
      <c r="G222" s="82"/>
    </row>
    <row r="223" spans="1:7" x14ac:dyDescent="0.2">
      <c r="A223" s="82"/>
      <c r="B223" s="82"/>
      <c r="C223" s="82"/>
      <c r="D223" s="82"/>
      <c r="E223" s="82"/>
      <c r="F223" s="82"/>
      <c r="G223" s="82"/>
    </row>
    <row r="224" spans="1:7" x14ac:dyDescent="0.2">
      <c r="A224" s="82"/>
      <c r="B224" s="82"/>
      <c r="C224" s="82"/>
      <c r="D224" s="82"/>
      <c r="E224" s="82"/>
      <c r="F224" s="82"/>
      <c r="G224" s="82"/>
    </row>
    <row r="225" spans="1:7" x14ac:dyDescent="0.2">
      <c r="A225" s="82"/>
      <c r="B225" s="82"/>
      <c r="C225" s="82"/>
      <c r="D225" s="82"/>
      <c r="E225" s="82"/>
      <c r="F225" s="82"/>
      <c r="G225" s="82"/>
    </row>
    <row r="226" spans="1:7" x14ac:dyDescent="0.2">
      <c r="A226" s="82"/>
      <c r="B226" s="82"/>
      <c r="C226" s="82"/>
      <c r="D226" s="82"/>
      <c r="E226" s="82"/>
      <c r="F226" s="82"/>
      <c r="G226" s="82"/>
    </row>
    <row r="227" spans="1:7" x14ac:dyDescent="0.2">
      <c r="A227" s="82"/>
      <c r="B227" s="82"/>
      <c r="C227" s="82"/>
      <c r="D227" s="82"/>
      <c r="E227" s="82"/>
      <c r="F227" s="82"/>
      <c r="G227" s="82"/>
    </row>
    <row r="228" spans="1:7" x14ac:dyDescent="0.2">
      <c r="A228" s="82"/>
      <c r="B228" s="82"/>
      <c r="C228" s="82"/>
      <c r="D228" s="82"/>
      <c r="E228" s="82"/>
      <c r="F228" s="82"/>
      <c r="G228" s="82"/>
    </row>
    <row r="229" spans="1:7" x14ac:dyDescent="0.2">
      <c r="A229" s="82"/>
      <c r="B229" s="82"/>
      <c r="C229" s="82"/>
      <c r="D229" s="82"/>
      <c r="E229" s="82"/>
      <c r="F229" s="82"/>
      <c r="G229" s="82"/>
    </row>
    <row r="230" spans="1:7" x14ac:dyDescent="0.2">
      <c r="A230" s="82"/>
      <c r="B230" s="82"/>
      <c r="C230" s="82"/>
      <c r="D230" s="82"/>
      <c r="E230" s="82"/>
      <c r="F230" s="82"/>
      <c r="G230" s="82"/>
    </row>
    <row r="231" spans="1:7" x14ac:dyDescent="0.2">
      <c r="A231" s="82"/>
      <c r="B231" s="82"/>
      <c r="C231" s="82"/>
      <c r="D231" s="82"/>
      <c r="E231" s="82"/>
      <c r="F231" s="82"/>
      <c r="G231" s="82"/>
    </row>
    <row r="232" spans="1:7" x14ac:dyDescent="0.2">
      <c r="A232" s="82"/>
      <c r="B232" s="82"/>
      <c r="C232" s="82"/>
      <c r="D232" s="82"/>
      <c r="E232" s="82"/>
      <c r="F232" s="82"/>
      <c r="G232" s="82"/>
    </row>
    <row r="233" spans="1:7" x14ac:dyDescent="0.2">
      <c r="A233" s="82"/>
      <c r="B233" s="82"/>
      <c r="C233" s="82"/>
      <c r="D233" s="82"/>
      <c r="E233" s="82"/>
      <c r="F233" s="82"/>
      <c r="G233" s="82"/>
    </row>
    <row r="234" spans="1:7" x14ac:dyDescent="0.2">
      <c r="A234" s="82"/>
      <c r="B234" s="82"/>
      <c r="C234" s="82"/>
      <c r="D234" s="82"/>
      <c r="E234" s="82"/>
      <c r="F234" s="82"/>
      <c r="G234" s="82"/>
    </row>
    <row r="235" spans="1:7" x14ac:dyDescent="0.2">
      <c r="A235" s="82"/>
      <c r="B235" s="82"/>
      <c r="C235" s="82"/>
      <c r="D235" s="82"/>
      <c r="E235" s="82"/>
      <c r="F235" s="82"/>
      <c r="G235" s="82"/>
    </row>
    <row r="236" spans="1:7" x14ac:dyDescent="0.2">
      <c r="A236" s="82"/>
      <c r="B236" s="82"/>
      <c r="C236" s="82"/>
      <c r="D236" s="82"/>
      <c r="E236" s="82"/>
      <c r="F236" s="82"/>
      <c r="G236" s="82"/>
    </row>
    <row r="237" spans="1:7" x14ac:dyDescent="0.2">
      <c r="A237" s="82"/>
      <c r="B237" s="82"/>
      <c r="C237" s="82"/>
      <c r="D237" s="82"/>
      <c r="E237" s="82"/>
      <c r="F237" s="82"/>
      <c r="G237" s="82"/>
    </row>
    <row r="238" spans="1:7" x14ac:dyDescent="0.2">
      <c r="A238" s="82"/>
      <c r="B238" s="82"/>
      <c r="C238" s="82"/>
      <c r="D238" s="82"/>
      <c r="E238" s="82"/>
      <c r="F238" s="82"/>
      <c r="G238" s="82"/>
    </row>
    <row r="239" spans="1:7" x14ac:dyDescent="0.2">
      <c r="A239" s="82"/>
      <c r="B239" s="82"/>
      <c r="C239" s="82"/>
      <c r="D239" s="82"/>
      <c r="E239" s="82"/>
      <c r="F239" s="82"/>
      <c r="G239" s="82"/>
    </row>
    <row r="240" spans="1:7" x14ac:dyDescent="0.2">
      <c r="A240" s="82"/>
      <c r="B240" s="82"/>
      <c r="C240" s="82"/>
      <c r="D240" s="82"/>
      <c r="E240" s="82"/>
      <c r="F240" s="82"/>
      <c r="G240" s="82"/>
    </row>
    <row r="241" spans="1:7" x14ac:dyDescent="0.2">
      <c r="A241" s="82"/>
      <c r="B241" s="82"/>
      <c r="C241" s="82"/>
      <c r="D241" s="82"/>
      <c r="E241" s="82"/>
      <c r="F241" s="82"/>
      <c r="G241" s="82"/>
    </row>
    <row r="242" spans="1:7" x14ac:dyDescent="0.2">
      <c r="A242" s="82"/>
      <c r="B242" s="82"/>
      <c r="C242" s="82"/>
      <c r="D242" s="82"/>
      <c r="E242" s="82"/>
      <c r="F242" s="82"/>
      <c r="G242" s="82"/>
    </row>
    <row r="243" spans="1:7" x14ac:dyDescent="0.2">
      <c r="A243" s="82"/>
      <c r="B243" s="82"/>
      <c r="C243" s="82"/>
      <c r="D243" s="82"/>
      <c r="E243" s="82"/>
      <c r="F243" s="82"/>
      <c r="G243" s="82"/>
    </row>
    <row r="244" spans="1:7" x14ac:dyDescent="0.2">
      <c r="A244" s="82"/>
      <c r="B244" s="82"/>
      <c r="C244" s="82"/>
      <c r="D244" s="82"/>
      <c r="E244" s="82"/>
      <c r="F244" s="82"/>
      <c r="G244" s="82"/>
    </row>
    <row r="245" spans="1:7" x14ac:dyDescent="0.2">
      <c r="A245" s="82"/>
      <c r="B245" s="82"/>
      <c r="C245" s="82"/>
      <c r="D245" s="82"/>
      <c r="E245" s="82"/>
      <c r="F245" s="82"/>
      <c r="G245" s="82"/>
    </row>
    <row r="246" spans="1:7" x14ac:dyDescent="0.2">
      <c r="A246" s="82"/>
      <c r="B246" s="82"/>
      <c r="C246" s="82"/>
      <c r="D246" s="82"/>
      <c r="E246" s="82"/>
      <c r="F246" s="82"/>
      <c r="G246" s="82"/>
    </row>
    <row r="247" spans="1:7" x14ac:dyDescent="0.2">
      <c r="A247" s="82"/>
      <c r="B247" s="82"/>
      <c r="C247" s="82"/>
      <c r="D247" s="82"/>
      <c r="E247" s="82"/>
      <c r="F247" s="82"/>
      <c r="G247" s="82"/>
    </row>
    <row r="248" spans="1:7" x14ac:dyDescent="0.2">
      <c r="A248" s="82"/>
      <c r="B248" s="82"/>
      <c r="C248" s="82"/>
      <c r="D248" s="82"/>
      <c r="E248" s="82"/>
      <c r="F248" s="82"/>
      <c r="G248" s="82"/>
    </row>
    <row r="249" spans="1:7" x14ac:dyDescent="0.2">
      <c r="A249" s="82"/>
      <c r="B249" s="82"/>
      <c r="C249" s="82"/>
      <c r="D249" s="82"/>
      <c r="E249" s="82"/>
      <c r="F249" s="82"/>
      <c r="G249" s="82"/>
    </row>
    <row r="250" spans="1:7" x14ac:dyDescent="0.2">
      <c r="A250" s="82"/>
      <c r="B250" s="82"/>
      <c r="C250" s="82"/>
      <c r="D250" s="82"/>
      <c r="E250" s="82"/>
      <c r="F250" s="82"/>
      <c r="G250" s="82"/>
    </row>
    <row r="251" spans="1:7" x14ac:dyDescent="0.2">
      <c r="A251" s="82"/>
      <c r="B251" s="82"/>
      <c r="C251" s="82"/>
      <c r="D251" s="82"/>
      <c r="E251" s="82"/>
      <c r="F251" s="82"/>
      <c r="G251" s="82"/>
    </row>
    <row r="252" spans="1:7" x14ac:dyDescent="0.2">
      <c r="A252" s="82"/>
      <c r="B252" s="82"/>
      <c r="C252" s="82"/>
      <c r="D252" s="82"/>
      <c r="E252" s="82"/>
      <c r="F252" s="82"/>
      <c r="G252" s="82"/>
    </row>
    <row r="253" spans="1:7" x14ac:dyDescent="0.2">
      <c r="A253" s="82"/>
      <c r="B253" s="82"/>
      <c r="C253" s="82"/>
      <c r="D253" s="82"/>
      <c r="E253" s="82"/>
      <c r="F253" s="82"/>
      <c r="G253" s="82"/>
    </row>
    <row r="254" spans="1:7" x14ac:dyDescent="0.2">
      <c r="A254" s="82"/>
      <c r="B254" s="82"/>
      <c r="C254" s="82"/>
      <c r="D254" s="82"/>
      <c r="E254" s="82"/>
      <c r="F254" s="82"/>
      <c r="G254" s="82"/>
    </row>
    <row r="255" spans="1:7" x14ac:dyDescent="0.2">
      <c r="A255" s="82"/>
      <c r="B255" s="82"/>
      <c r="C255" s="82"/>
      <c r="D255" s="82"/>
      <c r="E255" s="82"/>
      <c r="F255" s="82"/>
      <c r="G255" s="82"/>
    </row>
    <row r="256" spans="1:7" x14ac:dyDescent="0.2">
      <c r="A256" s="82"/>
      <c r="B256" s="82"/>
      <c r="C256" s="82"/>
      <c r="D256" s="82"/>
      <c r="E256" s="82"/>
      <c r="F256" s="82"/>
      <c r="G256" s="82"/>
    </row>
    <row r="257" spans="1:7" x14ac:dyDescent="0.2">
      <c r="A257" s="82"/>
      <c r="B257" s="82"/>
      <c r="C257" s="82"/>
      <c r="D257" s="82"/>
      <c r="E257" s="82"/>
      <c r="F257" s="82"/>
      <c r="G257" s="82"/>
    </row>
    <row r="258" spans="1:7" x14ac:dyDescent="0.2">
      <c r="A258" s="82"/>
      <c r="B258" s="82"/>
      <c r="C258" s="82"/>
      <c r="D258" s="82"/>
      <c r="E258" s="82"/>
      <c r="F258" s="82"/>
      <c r="G258" s="82"/>
    </row>
    <row r="259" spans="1:7" x14ac:dyDescent="0.2">
      <c r="A259" s="82"/>
      <c r="B259" s="82"/>
      <c r="C259" s="82"/>
      <c r="D259" s="82"/>
      <c r="E259" s="82"/>
      <c r="F259" s="82"/>
      <c r="G259" s="82"/>
    </row>
    <row r="260" spans="1:7" x14ac:dyDescent="0.2">
      <c r="A260" s="82"/>
      <c r="B260" s="82"/>
      <c r="C260" s="82"/>
      <c r="D260" s="82"/>
      <c r="E260" s="82"/>
      <c r="F260" s="82"/>
      <c r="G260" s="82"/>
    </row>
    <row r="261" spans="1:7" x14ac:dyDescent="0.2">
      <c r="A261" s="82"/>
      <c r="B261" s="82"/>
      <c r="C261" s="82"/>
      <c r="D261" s="82"/>
      <c r="E261" s="82"/>
      <c r="F261" s="82"/>
      <c r="G261" s="82"/>
    </row>
    <row r="262" spans="1:7" x14ac:dyDescent="0.2">
      <c r="A262" s="82"/>
      <c r="B262" s="82"/>
      <c r="C262" s="82"/>
      <c r="D262" s="82"/>
      <c r="E262" s="82"/>
      <c r="F262" s="82"/>
      <c r="G262" s="82"/>
    </row>
    <row r="263" spans="1:7" x14ac:dyDescent="0.2">
      <c r="A263" s="82"/>
      <c r="B263" s="82"/>
      <c r="C263" s="82"/>
      <c r="D263" s="82"/>
      <c r="E263" s="82"/>
      <c r="F263" s="82"/>
      <c r="G263" s="82"/>
    </row>
    <row r="264" spans="1:7" x14ac:dyDescent="0.2">
      <c r="A264" s="82"/>
      <c r="B264" s="82"/>
      <c r="C264" s="82"/>
      <c r="D264" s="82"/>
      <c r="E264" s="82"/>
      <c r="F264" s="82"/>
      <c r="G264" s="82"/>
    </row>
    <row r="265" spans="1:7" x14ac:dyDescent="0.2">
      <c r="A265" s="82"/>
      <c r="B265" s="82"/>
      <c r="C265" s="82"/>
      <c r="D265" s="82"/>
      <c r="E265" s="82"/>
      <c r="F265" s="82"/>
      <c r="G265" s="82"/>
    </row>
    <row r="266" spans="1:7" x14ac:dyDescent="0.2">
      <c r="A266" s="82"/>
      <c r="B266" s="82"/>
      <c r="C266" s="82"/>
      <c r="D266" s="82"/>
      <c r="E266" s="82"/>
      <c r="F266" s="82"/>
      <c r="G266" s="82"/>
    </row>
    <row r="267" spans="1:7" x14ac:dyDescent="0.2">
      <c r="A267" s="82"/>
      <c r="B267" s="82"/>
      <c r="C267" s="82"/>
      <c r="D267" s="82"/>
      <c r="E267" s="82"/>
      <c r="F267" s="82"/>
      <c r="G267" s="82"/>
    </row>
    <row r="268" spans="1:7" x14ac:dyDescent="0.2">
      <c r="A268" s="82"/>
      <c r="B268" s="82"/>
      <c r="C268" s="82"/>
      <c r="D268" s="82"/>
      <c r="E268" s="82"/>
      <c r="F268" s="82"/>
      <c r="G268" s="82"/>
    </row>
    <row r="269" spans="1:7" x14ac:dyDescent="0.2">
      <c r="A269" s="82"/>
      <c r="B269" s="82"/>
      <c r="C269" s="82"/>
      <c r="D269" s="82"/>
      <c r="E269" s="82"/>
      <c r="F269" s="82"/>
      <c r="G269" s="82"/>
    </row>
    <row r="270" spans="1:7" x14ac:dyDescent="0.2">
      <c r="A270" s="82"/>
      <c r="B270" s="82"/>
      <c r="C270" s="82"/>
      <c r="D270" s="82"/>
      <c r="E270" s="82"/>
      <c r="F270" s="82"/>
      <c r="G270" s="82"/>
    </row>
    <row r="271" spans="1:7" x14ac:dyDescent="0.2">
      <c r="A271" s="82"/>
      <c r="B271" s="82"/>
      <c r="C271" s="82"/>
      <c r="D271" s="82"/>
      <c r="E271" s="82"/>
      <c r="F271" s="82"/>
      <c r="G271" s="82"/>
    </row>
    <row r="272" spans="1:7" x14ac:dyDescent="0.2">
      <c r="A272" s="82"/>
      <c r="B272" s="82"/>
      <c r="C272" s="82"/>
      <c r="D272" s="82"/>
      <c r="E272" s="82"/>
      <c r="F272" s="82"/>
      <c r="G272" s="82"/>
    </row>
    <row r="273" spans="1:7" x14ac:dyDescent="0.2">
      <c r="A273" s="82"/>
      <c r="B273" s="82"/>
      <c r="C273" s="82"/>
      <c r="D273" s="82"/>
      <c r="E273" s="82"/>
      <c r="F273" s="82"/>
      <c r="G273" s="82"/>
    </row>
    <row r="274" spans="1:7" x14ac:dyDescent="0.2">
      <c r="A274" s="82"/>
      <c r="B274" s="82"/>
      <c r="C274" s="82"/>
      <c r="D274" s="82"/>
      <c r="E274" s="82"/>
      <c r="F274" s="82"/>
      <c r="G274" s="82"/>
    </row>
    <row r="275" spans="1:7" x14ac:dyDescent="0.2">
      <c r="A275" s="82"/>
      <c r="B275" s="82"/>
      <c r="C275" s="82"/>
      <c r="D275" s="82"/>
      <c r="E275" s="82"/>
      <c r="F275" s="82"/>
      <c r="G275" s="82"/>
    </row>
    <row r="276" spans="1:7" x14ac:dyDescent="0.2">
      <c r="A276" s="82"/>
      <c r="B276" s="82"/>
      <c r="C276" s="82"/>
      <c r="D276" s="82"/>
      <c r="E276" s="82"/>
      <c r="F276" s="82"/>
      <c r="G276" s="82"/>
    </row>
    <row r="277" spans="1:7" x14ac:dyDescent="0.2">
      <c r="A277" s="82"/>
      <c r="B277" s="82"/>
      <c r="C277" s="82"/>
      <c r="D277" s="82"/>
      <c r="E277" s="82"/>
      <c r="F277" s="82"/>
      <c r="G277" s="82"/>
    </row>
    <row r="278" spans="1:7" x14ac:dyDescent="0.2">
      <c r="A278" s="82"/>
      <c r="B278" s="82"/>
      <c r="C278" s="82"/>
      <c r="D278" s="82"/>
      <c r="E278" s="82"/>
      <c r="F278" s="82"/>
      <c r="G278" s="82"/>
    </row>
    <row r="279" spans="1:7" x14ac:dyDescent="0.2">
      <c r="A279" s="82"/>
      <c r="B279" s="82"/>
      <c r="C279" s="82"/>
      <c r="D279" s="82"/>
      <c r="E279" s="82"/>
      <c r="F279" s="82"/>
      <c r="G279" s="82"/>
    </row>
    <row r="280" spans="1:7" x14ac:dyDescent="0.2">
      <c r="A280" s="82"/>
      <c r="B280" s="82"/>
      <c r="C280" s="82"/>
      <c r="D280" s="82"/>
      <c r="E280" s="82"/>
      <c r="F280" s="82"/>
      <c r="G280" s="82"/>
    </row>
    <row r="281" spans="1:7" x14ac:dyDescent="0.2">
      <c r="A281" s="82"/>
      <c r="B281" s="82"/>
      <c r="C281" s="82"/>
      <c r="D281" s="82"/>
      <c r="E281" s="82"/>
      <c r="F281" s="82"/>
      <c r="G281" s="82"/>
    </row>
    <row r="282" spans="1:7" x14ac:dyDescent="0.2">
      <c r="A282" s="82"/>
      <c r="B282" s="82"/>
      <c r="C282" s="82"/>
      <c r="D282" s="82"/>
      <c r="E282" s="82"/>
      <c r="F282" s="82"/>
      <c r="G282" s="82"/>
    </row>
    <row r="283" spans="1:7" x14ac:dyDescent="0.2">
      <c r="A283" s="82"/>
      <c r="B283" s="82"/>
      <c r="C283" s="82"/>
      <c r="D283" s="82"/>
      <c r="E283" s="82"/>
      <c r="F283" s="82"/>
      <c r="G283" s="82"/>
    </row>
    <row r="284" spans="1:7" x14ac:dyDescent="0.2">
      <c r="A284" s="82"/>
      <c r="B284" s="82"/>
      <c r="C284" s="82"/>
      <c r="D284" s="82"/>
      <c r="E284" s="82"/>
      <c r="F284" s="82"/>
      <c r="G284" s="82"/>
    </row>
    <row r="285" spans="1:7" x14ac:dyDescent="0.2">
      <c r="A285" s="82"/>
      <c r="B285" s="82"/>
      <c r="C285" s="82"/>
      <c r="D285" s="82"/>
      <c r="E285" s="82"/>
      <c r="F285" s="82"/>
      <c r="G285" s="82"/>
    </row>
    <row r="286" spans="1:7" x14ac:dyDescent="0.2">
      <c r="A286" s="82"/>
      <c r="B286" s="82"/>
      <c r="C286" s="82"/>
      <c r="D286" s="82"/>
      <c r="E286" s="82"/>
      <c r="F286" s="82"/>
      <c r="G286" s="82"/>
    </row>
    <row r="287" spans="1:7" x14ac:dyDescent="0.2">
      <c r="A287" s="82"/>
      <c r="B287" s="82"/>
      <c r="C287" s="82"/>
      <c r="D287" s="82"/>
      <c r="E287" s="82"/>
      <c r="F287" s="82"/>
      <c r="G287" s="82"/>
    </row>
    <row r="288" spans="1:7" x14ac:dyDescent="0.2">
      <c r="A288" s="82"/>
      <c r="B288" s="82"/>
      <c r="C288" s="82"/>
      <c r="D288" s="82"/>
      <c r="E288" s="82"/>
      <c r="F288" s="82"/>
      <c r="G288" s="82"/>
    </row>
    <row r="289" spans="1:7" x14ac:dyDescent="0.2">
      <c r="A289" s="82"/>
      <c r="B289" s="82"/>
      <c r="C289" s="82"/>
      <c r="D289" s="82"/>
      <c r="E289" s="82"/>
      <c r="F289" s="82"/>
      <c r="G289" s="82"/>
    </row>
    <row r="290" spans="1:7" x14ac:dyDescent="0.2">
      <c r="A290" s="82"/>
      <c r="B290" s="82"/>
      <c r="C290" s="82"/>
      <c r="D290" s="82"/>
      <c r="E290" s="82"/>
      <c r="F290" s="82"/>
      <c r="G290" s="82"/>
    </row>
    <row r="291" spans="1:7" x14ac:dyDescent="0.2">
      <c r="A291" s="82"/>
      <c r="B291" s="82"/>
      <c r="C291" s="82"/>
      <c r="D291" s="82"/>
      <c r="E291" s="82"/>
      <c r="F291" s="82"/>
      <c r="G291" s="82"/>
    </row>
    <row r="292" spans="1:7" x14ac:dyDescent="0.2">
      <c r="A292" s="82"/>
      <c r="B292" s="82"/>
      <c r="C292" s="82"/>
      <c r="D292" s="82"/>
      <c r="E292" s="82"/>
      <c r="F292" s="82"/>
      <c r="G292" s="82"/>
    </row>
    <row r="293" spans="1:7" x14ac:dyDescent="0.2">
      <c r="A293" s="82"/>
      <c r="B293" s="82"/>
      <c r="C293" s="82"/>
      <c r="D293" s="82"/>
      <c r="E293" s="82"/>
      <c r="F293" s="82"/>
      <c r="G293" s="82"/>
    </row>
    <row r="294" spans="1:7" x14ac:dyDescent="0.2">
      <c r="A294" s="82"/>
      <c r="B294" s="82"/>
      <c r="C294" s="82"/>
      <c r="D294" s="82"/>
      <c r="E294" s="82"/>
      <c r="F294" s="82"/>
      <c r="G294" s="82"/>
    </row>
    <row r="295" spans="1:7" x14ac:dyDescent="0.2">
      <c r="A295" s="82"/>
      <c r="B295" s="82"/>
      <c r="C295" s="82"/>
      <c r="D295" s="82"/>
      <c r="E295" s="82"/>
      <c r="F295" s="82"/>
      <c r="G295" s="82"/>
    </row>
    <row r="296" spans="1:7" x14ac:dyDescent="0.2">
      <c r="A296" s="82"/>
      <c r="B296" s="82"/>
      <c r="C296" s="82"/>
      <c r="D296" s="82"/>
      <c r="E296" s="82"/>
      <c r="F296" s="82"/>
      <c r="G296" s="82"/>
    </row>
    <row r="297" spans="1:7" x14ac:dyDescent="0.2">
      <c r="A297" s="82"/>
      <c r="B297" s="82"/>
      <c r="C297" s="82"/>
      <c r="D297" s="82"/>
      <c r="E297" s="82"/>
      <c r="F297" s="82"/>
      <c r="G297" s="82"/>
    </row>
    <row r="298" spans="1:7" x14ac:dyDescent="0.2">
      <c r="A298" s="82"/>
      <c r="B298" s="82"/>
      <c r="C298" s="82"/>
      <c r="D298" s="82"/>
      <c r="E298" s="82"/>
      <c r="F298" s="82"/>
      <c r="G298" s="82"/>
    </row>
    <row r="299" spans="1:7" x14ac:dyDescent="0.2">
      <c r="A299" s="82"/>
      <c r="B299" s="82"/>
      <c r="C299" s="82"/>
      <c r="D299" s="82"/>
      <c r="E299" s="82"/>
      <c r="F299" s="82"/>
      <c r="G299" s="82"/>
    </row>
    <row r="300" spans="1:7" x14ac:dyDescent="0.2">
      <c r="A300" s="82"/>
      <c r="B300" s="82"/>
      <c r="C300" s="82"/>
      <c r="D300" s="82"/>
      <c r="E300" s="82"/>
      <c r="F300" s="82"/>
      <c r="G300" s="82"/>
    </row>
    <row r="301" spans="1:7" x14ac:dyDescent="0.2">
      <c r="A301" s="82"/>
      <c r="B301" s="82"/>
      <c r="C301" s="82"/>
      <c r="D301" s="82"/>
      <c r="E301" s="82"/>
      <c r="F301" s="82"/>
      <c r="G301" s="82"/>
    </row>
    <row r="302" spans="1:7" x14ac:dyDescent="0.2">
      <c r="A302" s="82"/>
      <c r="B302" s="82"/>
      <c r="C302" s="82"/>
      <c r="D302" s="82"/>
      <c r="E302" s="82"/>
      <c r="F302" s="82"/>
      <c r="G302" s="82"/>
    </row>
    <row r="303" spans="1:7" x14ac:dyDescent="0.2">
      <c r="A303" s="82"/>
      <c r="B303" s="82"/>
      <c r="C303" s="82"/>
      <c r="D303" s="82"/>
      <c r="E303" s="82"/>
      <c r="F303" s="82"/>
      <c r="G303" s="82"/>
    </row>
    <row r="304" spans="1:7" x14ac:dyDescent="0.2">
      <c r="A304" s="82"/>
      <c r="B304" s="82"/>
      <c r="C304" s="82"/>
      <c r="D304" s="82"/>
      <c r="E304" s="82"/>
      <c r="F304" s="82"/>
      <c r="G304" s="82"/>
    </row>
    <row r="305" spans="1:7" x14ac:dyDescent="0.2">
      <c r="A305" s="82"/>
      <c r="B305" s="82"/>
      <c r="C305" s="82"/>
      <c r="D305" s="82"/>
      <c r="E305" s="82"/>
      <c r="F305" s="82"/>
      <c r="G305" s="82"/>
    </row>
    <row r="306" spans="1:7" x14ac:dyDescent="0.2">
      <c r="A306" s="82"/>
      <c r="B306" s="82"/>
      <c r="C306" s="82"/>
      <c r="D306" s="82"/>
      <c r="E306" s="82"/>
      <c r="F306" s="82"/>
      <c r="G306" s="82"/>
    </row>
    <row r="307" spans="1:7" x14ac:dyDescent="0.2">
      <c r="A307" s="82"/>
      <c r="B307" s="82"/>
      <c r="C307" s="82"/>
      <c r="D307" s="82"/>
      <c r="E307" s="82"/>
      <c r="F307" s="82"/>
      <c r="G307" s="82"/>
    </row>
    <row r="308" spans="1:7" x14ac:dyDescent="0.2">
      <c r="A308" s="82"/>
      <c r="B308" s="82"/>
      <c r="C308" s="82"/>
      <c r="D308" s="82"/>
      <c r="E308" s="82"/>
      <c r="F308" s="82"/>
      <c r="G308" s="82"/>
    </row>
    <row r="309" spans="1:7" x14ac:dyDescent="0.2">
      <c r="A309" s="82"/>
      <c r="B309" s="82"/>
      <c r="C309" s="82"/>
      <c r="D309" s="82"/>
      <c r="E309" s="82"/>
      <c r="F309" s="82"/>
      <c r="G309" s="82"/>
    </row>
    <row r="310" spans="1:7" x14ac:dyDescent="0.2">
      <c r="A310" s="82"/>
      <c r="B310" s="82"/>
      <c r="C310" s="82"/>
      <c r="D310" s="82"/>
      <c r="E310" s="82"/>
      <c r="F310" s="82"/>
      <c r="G310" s="82"/>
    </row>
    <row r="311" spans="1:7" x14ac:dyDescent="0.2">
      <c r="A311" s="82"/>
      <c r="B311" s="82"/>
      <c r="C311" s="82"/>
      <c r="D311" s="82"/>
      <c r="E311" s="82"/>
      <c r="F311" s="82"/>
      <c r="G311" s="82"/>
    </row>
    <row r="312" spans="1:7" x14ac:dyDescent="0.2">
      <c r="A312" s="82"/>
      <c r="B312" s="82"/>
      <c r="C312" s="82"/>
      <c r="D312" s="82"/>
      <c r="E312" s="82"/>
      <c r="F312" s="82"/>
      <c r="G312" s="82"/>
    </row>
    <row r="313" spans="1:7" x14ac:dyDescent="0.2">
      <c r="A313" s="82"/>
      <c r="B313" s="82"/>
      <c r="C313" s="82"/>
      <c r="D313" s="82"/>
      <c r="E313" s="82"/>
      <c r="F313" s="82"/>
      <c r="G313" s="82"/>
    </row>
    <row r="314" spans="1:7" x14ac:dyDescent="0.2">
      <c r="A314" s="82"/>
      <c r="B314" s="82"/>
      <c r="C314" s="82"/>
      <c r="D314" s="82"/>
      <c r="E314" s="82"/>
      <c r="F314" s="82"/>
      <c r="G314" s="82"/>
    </row>
    <row r="315" spans="1:7" x14ac:dyDescent="0.2">
      <c r="A315" s="82"/>
      <c r="B315" s="82"/>
      <c r="C315" s="82"/>
      <c r="D315" s="82"/>
      <c r="E315" s="82"/>
      <c r="F315" s="82"/>
      <c r="G315" s="82"/>
    </row>
    <row r="316" spans="1:7" x14ac:dyDescent="0.2">
      <c r="A316" s="82"/>
      <c r="B316" s="82"/>
      <c r="C316" s="82"/>
      <c r="D316" s="82"/>
      <c r="E316" s="82"/>
      <c r="F316" s="82"/>
      <c r="G316" s="82"/>
    </row>
    <row r="317" spans="1:7" x14ac:dyDescent="0.2">
      <c r="A317" s="82"/>
      <c r="B317" s="82"/>
      <c r="C317" s="82"/>
      <c r="D317" s="82"/>
      <c r="E317" s="82"/>
      <c r="F317" s="82"/>
      <c r="G317" s="82"/>
    </row>
    <row r="318" spans="1:7" x14ac:dyDescent="0.2">
      <c r="A318" s="82"/>
      <c r="B318" s="82"/>
      <c r="C318" s="82"/>
      <c r="D318" s="82"/>
      <c r="E318" s="82"/>
      <c r="F318" s="82"/>
      <c r="G318" s="82"/>
    </row>
    <row r="319" spans="1:7" x14ac:dyDescent="0.2">
      <c r="A319" s="82"/>
      <c r="B319" s="82"/>
      <c r="C319" s="82"/>
      <c r="D319" s="82"/>
      <c r="E319" s="82"/>
      <c r="F319" s="82"/>
      <c r="G319" s="82"/>
    </row>
    <row r="320" spans="1:7" x14ac:dyDescent="0.2">
      <c r="A320" s="82"/>
      <c r="B320" s="82"/>
      <c r="C320" s="82"/>
      <c r="D320" s="82"/>
      <c r="E320" s="82"/>
      <c r="F320" s="82"/>
      <c r="G320" s="82"/>
    </row>
    <row r="321" spans="1:7" x14ac:dyDescent="0.2">
      <c r="A321" s="82"/>
      <c r="B321" s="82"/>
      <c r="C321" s="82"/>
      <c r="D321" s="82"/>
      <c r="E321" s="82"/>
      <c r="F321" s="82"/>
      <c r="G321" s="82"/>
    </row>
    <row r="322" spans="1:7" x14ac:dyDescent="0.2">
      <c r="A322" s="82"/>
      <c r="B322" s="82"/>
      <c r="C322" s="82"/>
      <c r="D322" s="82"/>
      <c r="E322" s="82"/>
      <c r="F322" s="82"/>
      <c r="G322" s="82"/>
    </row>
    <row r="323" spans="1:7" x14ac:dyDescent="0.2">
      <c r="A323" s="82"/>
      <c r="B323" s="82"/>
      <c r="C323" s="82"/>
      <c r="D323" s="82"/>
      <c r="E323" s="82"/>
      <c r="F323" s="82"/>
      <c r="G323" s="82"/>
    </row>
    <row r="324" spans="1:7" x14ac:dyDescent="0.2">
      <c r="A324" s="82"/>
      <c r="B324" s="82"/>
      <c r="C324" s="82"/>
      <c r="D324" s="82"/>
      <c r="E324" s="82"/>
      <c r="F324" s="82"/>
      <c r="G324" s="82"/>
    </row>
    <row r="325" spans="1:7" x14ac:dyDescent="0.2">
      <c r="A325" s="82"/>
      <c r="B325" s="82"/>
      <c r="C325" s="82"/>
      <c r="D325" s="82"/>
      <c r="E325" s="82"/>
      <c r="F325" s="82"/>
      <c r="G325" s="82"/>
    </row>
    <row r="326" spans="1:7" x14ac:dyDescent="0.2">
      <c r="A326" s="82"/>
      <c r="B326" s="82"/>
      <c r="C326" s="82"/>
      <c r="D326" s="82"/>
      <c r="E326" s="82"/>
      <c r="F326" s="82"/>
      <c r="G326" s="82"/>
    </row>
    <row r="327" spans="1:7" x14ac:dyDescent="0.2">
      <c r="A327" s="82"/>
      <c r="B327" s="82"/>
      <c r="C327" s="82"/>
      <c r="D327" s="82"/>
      <c r="E327" s="82"/>
      <c r="F327" s="82"/>
      <c r="G327" s="82"/>
    </row>
    <row r="328" spans="1:7" x14ac:dyDescent="0.2">
      <c r="A328" s="82"/>
      <c r="B328" s="82"/>
      <c r="C328" s="82"/>
      <c r="D328" s="82"/>
      <c r="E328" s="82"/>
      <c r="F328" s="82"/>
      <c r="G328" s="82"/>
    </row>
    <row r="329" spans="1:7" x14ac:dyDescent="0.2">
      <c r="A329" s="82"/>
      <c r="B329" s="82"/>
      <c r="C329" s="82"/>
      <c r="D329" s="82"/>
      <c r="E329" s="82"/>
      <c r="F329" s="82"/>
      <c r="G329" s="82"/>
    </row>
    <row r="330" spans="1:7" x14ac:dyDescent="0.2">
      <c r="A330" s="82"/>
      <c r="B330" s="82"/>
      <c r="C330" s="82"/>
      <c r="D330" s="82"/>
      <c r="E330" s="82"/>
      <c r="F330" s="82"/>
      <c r="G330" s="82"/>
    </row>
    <row r="331" spans="1:7" x14ac:dyDescent="0.2">
      <c r="A331" s="82"/>
      <c r="B331" s="82"/>
      <c r="C331" s="82"/>
      <c r="D331" s="82"/>
      <c r="E331" s="82"/>
      <c r="F331" s="82"/>
      <c r="G331" s="82"/>
    </row>
    <row r="332" spans="1:7" x14ac:dyDescent="0.2">
      <c r="A332" s="82"/>
      <c r="B332" s="82"/>
      <c r="C332" s="82"/>
      <c r="D332" s="82"/>
      <c r="E332" s="82"/>
      <c r="F332" s="82"/>
      <c r="G332" s="82"/>
    </row>
    <row r="333" spans="1:7" x14ac:dyDescent="0.2">
      <c r="A333" s="82"/>
      <c r="B333" s="82"/>
      <c r="C333" s="82"/>
      <c r="D333" s="82"/>
      <c r="E333" s="82"/>
      <c r="F333" s="82"/>
      <c r="G333" s="82"/>
    </row>
    <row r="334" spans="1:7" x14ac:dyDescent="0.2">
      <c r="A334" s="82"/>
      <c r="B334" s="82"/>
      <c r="C334" s="82"/>
      <c r="D334" s="82"/>
      <c r="E334" s="82"/>
      <c r="F334" s="82"/>
      <c r="G334" s="82"/>
    </row>
    <row r="335" spans="1:7" x14ac:dyDescent="0.2">
      <c r="A335" s="82"/>
      <c r="B335" s="82"/>
      <c r="C335" s="82"/>
      <c r="D335" s="82"/>
      <c r="E335" s="82"/>
      <c r="F335" s="82"/>
      <c r="G335" s="82"/>
    </row>
    <row r="336" spans="1:7" x14ac:dyDescent="0.2">
      <c r="A336" s="82"/>
      <c r="B336" s="82"/>
      <c r="C336" s="82"/>
      <c r="D336" s="82"/>
      <c r="E336" s="82"/>
      <c r="F336" s="82"/>
      <c r="G336" s="82"/>
    </row>
    <row r="337" spans="1:7" x14ac:dyDescent="0.2">
      <c r="A337" s="82"/>
      <c r="B337" s="82"/>
      <c r="C337" s="82"/>
      <c r="D337" s="82"/>
      <c r="E337" s="82"/>
      <c r="F337" s="82"/>
      <c r="G337" s="82"/>
    </row>
    <row r="338" spans="1:7" x14ac:dyDescent="0.2">
      <c r="A338" s="82"/>
      <c r="B338" s="82"/>
      <c r="C338" s="82"/>
      <c r="D338" s="82"/>
      <c r="E338" s="82"/>
      <c r="F338" s="82"/>
      <c r="G338" s="82"/>
    </row>
    <row r="339" spans="1:7" x14ac:dyDescent="0.2">
      <c r="A339" s="82"/>
      <c r="B339" s="82"/>
      <c r="C339" s="82"/>
      <c r="D339" s="82"/>
      <c r="E339" s="82"/>
      <c r="F339" s="82"/>
      <c r="G339" s="82"/>
    </row>
    <row r="340" spans="1:7" x14ac:dyDescent="0.2">
      <c r="A340" s="82"/>
      <c r="B340" s="82"/>
      <c r="C340" s="82"/>
      <c r="D340" s="82"/>
      <c r="E340" s="82"/>
      <c r="F340" s="82"/>
      <c r="G340" s="82"/>
    </row>
    <row r="341" spans="1:7" x14ac:dyDescent="0.2">
      <c r="A341" s="82"/>
      <c r="B341" s="82"/>
      <c r="C341" s="82"/>
      <c r="D341" s="82"/>
      <c r="E341" s="82"/>
      <c r="F341" s="82"/>
      <c r="G341" s="82"/>
    </row>
    <row r="342" spans="1:7" x14ac:dyDescent="0.2">
      <c r="A342" s="82"/>
      <c r="B342" s="82"/>
      <c r="C342" s="82"/>
      <c r="D342" s="82"/>
      <c r="E342" s="82"/>
      <c r="F342" s="82"/>
      <c r="G342" s="82"/>
    </row>
    <row r="343" spans="1:7" x14ac:dyDescent="0.2">
      <c r="A343" s="82"/>
      <c r="B343" s="82"/>
      <c r="C343" s="82"/>
      <c r="D343" s="82"/>
      <c r="E343" s="82"/>
      <c r="F343" s="82"/>
      <c r="G343" s="82"/>
    </row>
    <row r="344" spans="1:7" x14ac:dyDescent="0.2">
      <c r="A344" s="82"/>
      <c r="B344" s="82"/>
      <c r="C344" s="82"/>
      <c r="D344" s="82"/>
      <c r="E344" s="82"/>
      <c r="F344" s="82"/>
      <c r="G344" s="82"/>
    </row>
    <row r="345" spans="1:7" x14ac:dyDescent="0.2">
      <c r="A345" s="82"/>
      <c r="B345" s="82"/>
      <c r="C345" s="82"/>
      <c r="D345" s="82"/>
      <c r="E345" s="82"/>
      <c r="F345" s="82"/>
      <c r="G345" s="82"/>
    </row>
    <row r="346" spans="1:7" x14ac:dyDescent="0.2">
      <c r="A346" s="82"/>
      <c r="B346" s="82"/>
      <c r="C346" s="82"/>
      <c r="D346" s="82"/>
      <c r="E346" s="82"/>
      <c r="F346" s="82"/>
      <c r="G346" s="82"/>
    </row>
    <row r="347" spans="1:7" x14ac:dyDescent="0.2">
      <c r="A347" s="82"/>
      <c r="B347" s="82"/>
      <c r="C347" s="82"/>
      <c r="D347" s="82"/>
      <c r="E347" s="82"/>
      <c r="F347" s="82"/>
      <c r="G347" s="82"/>
    </row>
    <row r="348" spans="1:7" x14ac:dyDescent="0.2">
      <c r="A348" s="82"/>
      <c r="B348" s="82"/>
      <c r="C348" s="82"/>
      <c r="D348" s="82"/>
      <c r="E348" s="82"/>
      <c r="F348" s="82"/>
      <c r="G348" s="82"/>
    </row>
    <row r="349" spans="1:7" x14ac:dyDescent="0.2">
      <c r="A349" s="82"/>
      <c r="B349" s="82"/>
      <c r="C349" s="82"/>
      <c r="D349" s="82"/>
      <c r="E349" s="82"/>
      <c r="F349" s="82"/>
      <c r="G349" s="82"/>
    </row>
    <row r="350" spans="1:7" x14ac:dyDescent="0.2">
      <c r="A350" s="82"/>
      <c r="B350" s="82"/>
      <c r="C350" s="82"/>
      <c r="D350" s="82"/>
      <c r="E350" s="82"/>
      <c r="F350" s="82"/>
      <c r="G350" s="82"/>
    </row>
    <row r="351" spans="1:7" x14ac:dyDescent="0.2">
      <c r="A351" s="82"/>
      <c r="B351" s="82"/>
      <c r="C351" s="82"/>
      <c r="D351" s="82"/>
      <c r="E351" s="82"/>
      <c r="F351" s="82"/>
      <c r="G351" s="82"/>
    </row>
    <row r="352" spans="1:7" x14ac:dyDescent="0.2">
      <c r="A352" s="82"/>
      <c r="B352" s="82"/>
      <c r="C352" s="82"/>
      <c r="D352" s="82"/>
      <c r="E352" s="82"/>
      <c r="F352" s="82"/>
      <c r="G352" s="82"/>
    </row>
    <row r="353" spans="1:7" x14ac:dyDescent="0.2">
      <c r="A353" s="82"/>
      <c r="B353" s="82"/>
      <c r="C353" s="82"/>
      <c r="D353" s="82"/>
      <c r="E353" s="82"/>
      <c r="F353" s="82"/>
      <c r="G353" s="82"/>
    </row>
    <row r="354" spans="1:7" x14ac:dyDescent="0.2">
      <c r="A354" s="82"/>
      <c r="B354" s="82"/>
      <c r="C354" s="82"/>
      <c r="D354" s="82"/>
      <c r="E354" s="82"/>
      <c r="F354" s="82"/>
      <c r="G354" s="82"/>
    </row>
    <row r="355" spans="1:7" x14ac:dyDescent="0.2">
      <c r="A355" s="82"/>
      <c r="B355" s="82"/>
      <c r="C355" s="82"/>
      <c r="D355" s="82"/>
      <c r="E355" s="82"/>
      <c r="F355" s="82"/>
      <c r="G355" s="82"/>
    </row>
    <row r="356" spans="1:7" x14ac:dyDescent="0.2">
      <c r="A356" s="82"/>
      <c r="B356" s="82"/>
      <c r="C356" s="82"/>
      <c r="D356" s="82"/>
      <c r="E356" s="82"/>
      <c r="F356" s="82"/>
      <c r="G356" s="82"/>
    </row>
    <row r="357" spans="1:7" x14ac:dyDescent="0.2">
      <c r="A357" s="82"/>
      <c r="B357" s="82"/>
      <c r="C357" s="82"/>
      <c r="D357" s="82"/>
      <c r="E357" s="82"/>
      <c r="F357" s="82"/>
      <c r="G357" s="82"/>
    </row>
    <row r="358" spans="1:7" x14ac:dyDescent="0.2">
      <c r="A358" s="82"/>
      <c r="B358" s="82"/>
      <c r="C358" s="82"/>
      <c r="D358" s="82"/>
      <c r="E358" s="82"/>
      <c r="F358" s="82"/>
      <c r="G358" s="82"/>
    </row>
    <row r="359" spans="1:7" x14ac:dyDescent="0.2">
      <c r="A359" s="82"/>
      <c r="B359" s="82"/>
      <c r="C359" s="82"/>
      <c r="D359" s="82"/>
      <c r="E359" s="82"/>
      <c r="F359" s="82"/>
      <c r="G359" s="82"/>
    </row>
    <row r="360" spans="1:7" x14ac:dyDescent="0.2">
      <c r="A360" s="82"/>
      <c r="B360" s="82"/>
      <c r="C360" s="82"/>
      <c r="D360" s="82"/>
      <c r="E360" s="82"/>
      <c r="F360" s="82"/>
      <c r="G360" s="82"/>
    </row>
    <row r="361" spans="1:7" x14ac:dyDescent="0.2">
      <c r="A361" s="82"/>
      <c r="B361" s="82"/>
      <c r="C361" s="82"/>
      <c r="D361" s="82"/>
      <c r="E361" s="82"/>
      <c r="F361" s="82"/>
      <c r="G361" s="8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7232-1419-B74A-A8D5-6D124FFA5CB2}">
  <dimension ref="A1:O361"/>
  <sheetViews>
    <sheetView workbookViewId="0">
      <selection activeCell="A2" sqref="A2"/>
    </sheetView>
  </sheetViews>
  <sheetFormatPr baseColWidth="10" defaultColWidth="9.1640625" defaultRowHeight="16" x14ac:dyDescent="0.2"/>
  <cols>
    <col min="1" max="1" width="40.1640625" style="81" customWidth="1"/>
    <col min="2" max="2" width="2.33203125" style="81" customWidth="1"/>
    <col min="3" max="3" width="11.33203125" style="81" customWidth="1"/>
    <col min="4" max="4" width="9" style="81" customWidth="1"/>
    <col min="5" max="5" width="2.33203125" style="81" customWidth="1"/>
    <col min="6" max="6" width="11.1640625" style="81" customWidth="1"/>
    <col min="7" max="7" width="9" style="81" customWidth="1"/>
    <col min="8" max="8" width="9.1640625" style="81"/>
    <col min="9" max="9" width="35.1640625" style="82" customWidth="1"/>
    <col min="10" max="11" width="15.33203125" style="82" customWidth="1"/>
    <col min="12" max="12" width="15.33203125" style="81" customWidth="1"/>
    <col min="13" max="15" width="9.1640625" style="83"/>
    <col min="16" max="16384" width="9.1640625" style="81"/>
  </cols>
  <sheetData>
    <row r="1" spans="1:11" x14ac:dyDescent="0.2">
      <c r="A1" s="80"/>
      <c r="B1" s="80"/>
      <c r="C1" s="80"/>
      <c r="D1" s="80"/>
      <c r="E1" s="80"/>
      <c r="F1" s="80"/>
      <c r="G1" s="80"/>
      <c r="I1" s="80" t="s">
        <v>98</v>
      </c>
    </row>
    <row r="2" spans="1:11" x14ac:dyDescent="0.2">
      <c r="A2" s="80" t="s">
        <v>186</v>
      </c>
      <c r="B2" s="82"/>
      <c r="C2" s="84">
        <v>2021</v>
      </c>
      <c r="D2" s="84"/>
      <c r="E2" s="84"/>
      <c r="F2" s="84">
        <v>2020</v>
      </c>
      <c r="G2" s="84"/>
      <c r="I2" s="80"/>
    </row>
    <row r="3" spans="1:11" x14ac:dyDescent="0.2">
      <c r="A3" s="82" t="s">
        <v>99</v>
      </c>
      <c r="C3" s="85">
        <v>4804000</v>
      </c>
      <c r="D3" s="86">
        <f>C3/$C$3</f>
        <v>1</v>
      </c>
      <c r="E3" s="86"/>
      <c r="F3" s="85">
        <v>4868000</v>
      </c>
      <c r="G3" s="86">
        <f>F3/$F$3</f>
        <v>1</v>
      </c>
      <c r="I3" s="87" t="s">
        <v>187</v>
      </c>
      <c r="J3" s="88">
        <v>2021</v>
      </c>
      <c r="K3" s="88">
        <v>2020</v>
      </c>
    </row>
    <row r="4" spans="1:11" x14ac:dyDescent="0.2">
      <c r="A4" s="82" t="s">
        <v>100</v>
      </c>
      <c r="B4" s="82"/>
      <c r="C4" s="89">
        <v>59000</v>
      </c>
      <c r="D4" s="86">
        <f>C4/$C$3</f>
        <v>1.2281432139883431E-2</v>
      </c>
      <c r="E4" s="86"/>
      <c r="F4" s="89">
        <v>100000</v>
      </c>
      <c r="G4" s="86">
        <f>F4/$F$3</f>
        <v>2.0542317173377157E-2</v>
      </c>
      <c r="I4" s="90" t="s">
        <v>6</v>
      </c>
      <c r="J4" s="91">
        <f>C3</f>
        <v>4804000</v>
      </c>
      <c r="K4" s="91">
        <f>F3</f>
        <v>4868000</v>
      </c>
    </row>
    <row r="5" spans="1:11" x14ac:dyDescent="0.2">
      <c r="A5" s="82" t="s">
        <v>101</v>
      </c>
      <c r="B5" s="82"/>
      <c r="C5" s="89"/>
      <c r="D5" s="86"/>
      <c r="E5" s="86"/>
      <c r="F5" s="89"/>
      <c r="G5" s="86"/>
      <c r="I5" s="90" t="s">
        <v>102</v>
      </c>
      <c r="J5" s="91">
        <f>-C6</f>
        <v>502000</v>
      </c>
      <c r="K5" s="91">
        <f>-F6</f>
        <v>160000</v>
      </c>
    </row>
    <row r="6" spans="1:11" x14ac:dyDescent="0.2">
      <c r="A6" s="82" t="s">
        <v>103</v>
      </c>
      <c r="B6" s="82"/>
      <c r="C6" s="89">
        <v>-502000</v>
      </c>
      <c r="D6" s="86">
        <f>C6/$C$3</f>
        <v>-0.10449625312239801</v>
      </c>
      <c r="E6" s="86"/>
      <c r="F6" s="89">
        <v>-160000</v>
      </c>
      <c r="G6" s="86">
        <f t="shared" ref="G6:G12" si="0">F6/$F$3</f>
        <v>-3.2867707477403453E-2</v>
      </c>
      <c r="I6" s="90" t="s">
        <v>104</v>
      </c>
      <c r="J6" s="91">
        <f>-C8</f>
        <v>1992000</v>
      </c>
      <c r="K6" s="91">
        <f>-F8</f>
        <v>2063000</v>
      </c>
    </row>
    <row r="7" spans="1:11" x14ac:dyDescent="0.2">
      <c r="A7" s="82" t="s">
        <v>105</v>
      </c>
      <c r="B7" s="82"/>
      <c r="C7" s="89">
        <v>-1490000</v>
      </c>
      <c r="D7" s="86">
        <f>C7/$C$3</f>
        <v>-0.31015820149875106</v>
      </c>
      <c r="E7" s="86"/>
      <c r="F7" s="89">
        <v>-1903000</v>
      </c>
      <c r="G7" s="86">
        <f t="shared" si="0"/>
        <v>-0.39092029580936732</v>
      </c>
      <c r="I7" s="90" t="s">
        <v>106</v>
      </c>
      <c r="J7" s="91">
        <f>J4-J6</f>
        <v>2812000</v>
      </c>
      <c r="K7" s="91">
        <f>K4-K6</f>
        <v>2805000</v>
      </c>
    </row>
    <row r="8" spans="1:11" x14ac:dyDescent="0.2">
      <c r="A8" s="82" t="s">
        <v>107</v>
      </c>
      <c r="B8" s="82"/>
      <c r="C8" s="92">
        <f>SUM(C6:C7)</f>
        <v>-1992000</v>
      </c>
      <c r="D8" s="93">
        <f>C8/$C$3</f>
        <v>-0.41465445462114903</v>
      </c>
      <c r="E8" s="86"/>
      <c r="F8" s="92">
        <f>SUM(F6:F7)</f>
        <v>-2063000</v>
      </c>
      <c r="G8" s="93">
        <f t="shared" si="0"/>
        <v>-0.42378800328677074</v>
      </c>
      <c r="I8" s="90" t="s">
        <v>12</v>
      </c>
      <c r="J8" s="91">
        <f>-C9</f>
        <v>1471000</v>
      </c>
      <c r="K8" s="91">
        <f>-F9</f>
        <v>1124000</v>
      </c>
    </row>
    <row r="9" spans="1:11" x14ac:dyDescent="0.2">
      <c r="A9" s="82" t="s">
        <v>108</v>
      </c>
      <c r="B9" s="82"/>
      <c r="C9" s="89">
        <v>-1471000</v>
      </c>
      <c r="D9" s="86">
        <f>C9/$C$3</f>
        <v>-0.30620316402997499</v>
      </c>
      <c r="E9" s="86"/>
      <c r="F9" s="89">
        <v>-1124000</v>
      </c>
      <c r="G9" s="86">
        <f t="shared" si="0"/>
        <v>-0.23089564502875926</v>
      </c>
      <c r="I9" s="90" t="s">
        <v>28</v>
      </c>
      <c r="J9" s="91">
        <f>J7+C9</f>
        <v>1341000</v>
      </c>
      <c r="K9" s="91">
        <f>K7+F9</f>
        <v>1681000</v>
      </c>
    </row>
    <row r="10" spans="1:11" x14ac:dyDescent="0.2">
      <c r="A10" s="82" t="s">
        <v>109</v>
      </c>
      <c r="B10" s="82"/>
      <c r="C10" s="89">
        <v>-56000</v>
      </c>
      <c r="D10" s="86">
        <f t="shared" ref="D10:D12" si="1">C10/$C$3</f>
        <v>-1.1656952539550375E-2</v>
      </c>
      <c r="E10" s="86"/>
      <c r="F10" s="89">
        <v>-83000</v>
      </c>
      <c r="G10" s="86">
        <f t="shared" si="0"/>
        <v>-1.7050123253903041E-2</v>
      </c>
      <c r="I10" s="90" t="s">
        <v>19</v>
      </c>
      <c r="J10" s="91">
        <f>C12</f>
        <v>591000</v>
      </c>
      <c r="K10" s="91">
        <f>F12</f>
        <v>881000</v>
      </c>
    </row>
    <row r="11" spans="1:11" x14ac:dyDescent="0.2">
      <c r="A11" s="82" t="s">
        <v>110</v>
      </c>
      <c r="B11" s="82"/>
      <c r="C11" s="89">
        <v>-753000</v>
      </c>
      <c r="D11" s="86">
        <f t="shared" si="1"/>
        <v>-0.156744379683597</v>
      </c>
      <c r="E11" s="86"/>
      <c r="F11" s="89">
        <v>-817000</v>
      </c>
      <c r="G11" s="86">
        <f t="shared" si="0"/>
        <v>-0.16783073130649137</v>
      </c>
      <c r="I11" s="90" t="s">
        <v>111</v>
      </c>
      <c r="J11" s="91">
        <f>-C10</f>
        <v>56000</v>
      </c>
      <c r="K11" s="91">
        <f>-F10</f>
        <v>83000</v>
      </c>
    </row>
    <row r="12" spans="1:11" x14ac:dyDescent="0.2">
      <c r="A12" s="94" t="s">
        <v>112</v>
      </c>
      <c r="B12" s="94"/>
      <c r="C12" s="95">
        <f>C3+C4+C8+C9+C11+C10</f>
        <v>591000</v>
      </c>
      <c r="D12" s="93">
        <f t="shared" si="1"/>
        <v>0.12302248126561199</v>
      </c>
      <c r="E12" s="93"/>
      <c r="F12" s="95">
        <f>F3+F4+F8+F9+F11+F10</f>
        <v>881000</v>
      </c>
      <c r="G12" s="93">
        <f t="shared" si="0"/>
        <v>0.18097781429745274</v>
      </c>
      <c r="I12" s="90" t="s">
        <v>15</v>
      </c>
      <c r="J12" s="91">
        <f>J10+J11</f>
        <v>647000</v>
      </c>
      <c r="K12" s="91">
        <f>K10+K11</f>
        <v>964000</v>
      </c>
    </row>
    <row r="13" spans="1:11" x14ac:dyDescent="0.2">
      <c r="A13" s="82" t="s">
        <v>113</v>
      </c>
      <c r="B13" s="82"/>
      <c r="C13" s="89"/>
      <c r="D13" s="86"/>
      <c r="E13" s="86"/>
      <c r="F13" s="89"/>
      <c r="G13" s="86"/>
      <c r="I13" s="90" t="s">
        <v>114</v>
      </c>
      <c r="J13" s="91">
        <f>-C18</f>
        <v>120000</v>
      </c>
      <c r="K13" s="91">
        <f>-F18</f>
        <v>176000</v>
      </c>
    </row>
    <row r="14" spans="1:11" x14ac:dyDescent="0.2">
      <c r="A14" s="82" t="s">
        <v>115</v>
      </c>
      <c r="B14" s="82"/>
      <c r="C14" s="89">
        <v>8000</v>
      </c>
      <c r="D14" s="86">
        <f t="shared" ref="D14:D19" si="2">C14/$C$3</f>
        <v>1.6652789342214821E-3</v>
      </c>
      <c r="E14" s="86"/>
      <c r="F14" s="89">
        <v>8000</v>
      </c>
      <c r="G14" s="86">
        <f t="shared" ref="G14:G19" si="3">F14/$F$3</f>
        <v>1.6433853738701725E-3</v>
      </c>
      <c r="I14" s="90" t="s">
        <v>20</v>
      </c>
      <c r="J14" s="91">
        <f>C19</f>
        <v>473000</v>
      </c>
      <c r="K14" s="91">
        <f>F19</f>
        <v>708000</v>
      </c>
    </row>
    <row r="15" spans="1:11" x14ac:dyDescent="0.2">
      <c r="A15" s="82" t="s">
        <v>116</v>
      </c>
      <c r="B15" s="82"/>
      <c r="C15" s="96">
        <v>-6000</v>
      </c>
      <c r="D15" s="97">
        <f t="shared" si="2"/>
        <v>-1.2489592006661116E-3</v>
      </c>
      <c r="E15" s="86"/>
      <c r="F15" s="96">
        <v>-5000</v>
      </c>
      <c r="G15" s="97">
        <f t="shared" si="3"/>
        <v>-1.0271158586688579E-3</v>
      </c>
      <c r="I15" s="90" t="s">
        <v>24</v>
      </c>
      <c r="J15" s="91">
        <f>J14-C4</f>
        <v>414000</v>
      </c>
      <c r="K15" s="91">
        <f>K14-F4</f>
        <v>608000</v>
      </c>
    </row>
    <row r="16" spans="1:11" x14ac:dyDescent="0.2">
      <c r="A16" s="82" t="s">
        <v>107</v>
      </c>
      <c r="B16" s="82"/>
      <c r="C16" s="89">
        <f>C14+C15</f>
        <v>2000</v>
      </c>
      <c r="D16" s="86">
        <f t="shared" si="2"/>
        <v>4.1631973355537054E-4</v>
      </c>
      <c r="E16" s="86"/>
      <c r="F16" s="89">
        <f>F14+F15</f>
        <v>3000</v>
      </c>
      <c r="G16" s="86">
        <f t="shared" si="3"/>
        <v>6.1626951520131468E-4</v>
      </c>
      <c r="I16" s="90" t="s">
        <v>40</v>
      </c>
      <c r="J16" s="91">
        <f>-C15</f>
        <v>6000</v>
      </c>
      <c r="K16" s="91">
        <f>-F15</f>
        <v>5000</v>
      </c>
    </row>
    <row r="17" spans="1:11" x14ac:dyDescent="0.2">
      <c r="A17" s="94" t="s">
        <v>117</v>
      </c>
      <c r="B17" s="94"/>
      <c r="C17" s="95">
        <f>C12+C16</f>
        <v>593000</v>
      </c>
      <c r="D17" s="93">
        <f t="shared" si="2"/>
        <v>0.12343880099916736</v>
      </c>
      <c r="E17" s="93"/>
      <c r="F17" s="95">
        <f>F12+F16</f>
        <v>884000</v>
      </c>
      <c r="G17" s="93">
        <f t="shared" si="3"/>
        <v>0.18159408381265407</v>
      </c>
      <c r="I17" s="90" t="s">
        <v>45</v>
      </c>
      <c r="J17" s="91">
        <f>C31</f>
        <v>25000</v>
      </c>
      <c r="K17" s="91">
        <f>F31</f>
        <v>28000</v>
      </c>
    </row>
    <row r="18" spans="1:11" x14ac:dyDescent="0.2">
      <c r="A18" s="82" t="s">
        <v>118</v>
      </c>
      <c r="B18" s="82"/>
      <c r="C18" s="89">
        <v>-120000</v>
      </c>
      <c r="D18" s="86">
        <f t="shared" si="2"/>
        <v>-2.497918401332223E-2</v>
      </c>
      <c r="E18" s="86"/>
      <c r="F18" s="89">
        <v>-176000</v>
      </c>
      <c r="G18" s="86">
        <f t="shared" si="3"/>
        <v>-3.6154478225143796E-2</v>
      </c>
      <c r="I18" s="90" t="s">
        <v>119</v>
      </c>
      <c r="J18" s="91">
        <f>(J17+K17)/2</f>
        <v>26500</v>
      </c>
      <c r="K18" s="98"/>
    </row>
    <row r="19" spans="1:11" x14ac:dyDescent="0.2">
      <c r="A19" s="94" t="s">
        <v>120</v>
      </c>
      <c r="B19" s="94"/>
      <c r="C19" s="95">
        <f>SUM(C17:C18)</f>
        <v>473000</v>
      </c>
      <c r="D19" s="93">
        <f t="shared" si="2"/>
        <v>9.8459616985845128E-2</v>
      </c>
      <c r="E19" s="93"/>
      <c r="F19" s="95">
        <f>SUM(F17:F18)</f>
        <v>708000</v>
      </c>
      <c r="G19" s="93">
        <f t="shared" si="3"/>
        <v>0.14543960558751026</v>
      </c>
      <c r="I19" s="90" t="s">
        <v>46</v>
      </c>
      <c r="J19" s="91">
        <f>C33</f>
        <v>331000</v>
      </c>
      <c r="K19" s="91">
        <f>F33</f>
        <v>356000</v>
      </c>
    </row>
    <row r="20" spans="1:11" x14ac:dyDescent="0.2">
      <c r="A20" s="82"/>
      <c r="B20" s="82"/>
      <c r="C20" s="82"/>
      <c r="D20" s="82"/>
      <c r="E20" s="82"/>
      <c r="F20" s="82"/>
      <c r="G20" s="82"/>
      <c r="I20" s="90" t="s">
        <v>121</v>
      </c>
      <c r="J20" s="91">
        <f>(J19+K19)/2</f>
        <v>343500</v>
      </c>
      <c r="K20" s="98"/>
    </row>
    <row r="21" spans="1:11" x14ac:dyDescent="0.2">
      <c r="A21" s="80" t="s">
        <v>187</v>
      </c>
      <c r="B21" s="82"/>
      <c r="C21" s="82"/>
      <c r="D21" s="82"/>
      <c r="E21" s="82"/>
      <c r="F21" s="82"/>
      <c r="G21" s="82"/>
      <c r="I21" s="90" t="s">
        <v>7</v>
      </c>
      <c r="J21" s="91">
        <f>C33+C34</f>
        <v>736000</v>
      </c>
      <c r="K21" s="91">
        <f>F33+F34</f>
        <v>684000</v>
      </c>
    </row>
    <row r="22" spans="1:11" x14ac:dyDescent="0.2">
      <c r="A22" s="80" t="s">
        <v>75</v>
      </c>
      <c r="B22" s="82"/>
      <c r="C22" s="82"/>
      <c r="D22" s="82"/>
      <c r="E22" s="82"/>
      <c r="F22" s="82"/>
      <c r="G22" s="82"/>
      <c r="I22" s="90" t="s">
        <v>49</v>
      </c>
      <c r="J22" s="91">
        <f>C36</f>
        <v>1077000</v>
      </c>
      <c r="K22" s="91">
        <f>F36</f>
        <v>1140000</v>
      </c>
    </row>
    <row r="23" spans="1:11" x14ac:dyDescent="0.2">
      <c r="A23" s="82" t="s">
        <v>122</v>
      </c>
      <c r="B23" s="82"/>
      <c r="C23" s="99">
        <v>44561</v>
      </c>
      <c r="D23" s="99"/>
      <c r="E23" s="99"/>
      <c r="F23" s="99">
        <v>44196</v>
      </c>
      <c r="G23" s="99"/>
      <c r="I23" s="90" t="s">
        <v>123</v>
      </c>
      <c r="J23" s="91">
        <f>C55-C49</f>
        <v>826000</v>
      </c>
      <c r="K23" s="91">
        <f>F55-F49</f>
        <v>796000</v>
      </c>
    </row>
    <row r="24" spans="1:11" x14ac:dyDescent="0.2">
      <c r="A24" s="82" t="s">
        <v>124</v>
      </c>
      <c r="B24" s="82"/>
      <c r="C24" s="89"/>
      <c r="D24" s="82"/>
      <c r="E24" s="82"/>
      <c r="F24" s="100"/>
      <c r="G24" s="82"/>
      <c r="I24" s="90" t="s">
        <v>25</v>
      </c>
      <c r="J24" s="91">
        <f>C52</f>
        <v>486000</v>
      </c>
      <c r="K24" s="91">
        <f>F52</f>
        <v>462000</v>
      </c>
    </row>
    <row r="25" spans="1:11" x14ac:dyDescent="0.2">
      <c r="A25" s="82" t="s">
        <v>125</v>
      </c>
      <c r="B25" s="82"/>
      <c r="C25" s="89"/>
      <c r="D25" s="82"/>
      <c r="E25" s="82"/>
      <c r="F25" s="100"/>
      <c r="G25" s="82"/>
      <c r="I25" s="90" t="s">
        <v>126</v>
      </c>
      <c r="J25" s="91">
        <f>(J24+K24)/2</f>
        <v>474000</v>
      </c>
      <c r="K25" s="98"/>
    </row>
    <row r="26" spans="1:11" x14ac:dyDescent="0.2">
      <c r="A26" s="82" t="s">
        <v>127</v>
      </c>
      <c r="B26" s="82"/>
      <c r="C26" s="89">
        <v>162000</v>
      </c>
      <c r="D26" s="82"/>
      <c r="E26" s="82"/>
      <c r="F26" s="89">
        <v>250000</v>
      </c>
      <c r="G26" s="82"/>
      <c r="I26" s="90" t="s">
        <v>65</v>
      </c>
      <c r="J26" s="91">
        <f>J17+J19-J24</f>
        <v>-130000</v>
      </c>
      <c r="K26" s="91">
        <f>K17+K19-K24</f>
        <v>-78000</v>
      </c>
    </row>
    <row r="27" spans="1:11" ht="17" thickBot="1" x14ac:dyDescent="0.25">
      <c r="A27" s="82" t="s">
        <v>128</v>
      </c>
      <c r="B27" s="82"/>
      <c r="C27" s="89">
        <v>581000</v>
      </c>
      <c r="D27" s="82"/>
      <c r="E27" s="82"/>
      <c r="F27" s="89">
        <v>669000</v>
      </c>
      <c r="G27" s="82"/>
      <c r="I27" s="90" t="s">
        <v>68</v>
      </c>
      <c r="J27" s="91">
        <f>(J26+K26)/2</f>
        <v>-104000</v>
      </c>
      <c r="K27" s="98"/>
    </row>
    <row r="28" spans="1:11" ht="17" thickTop="1" x14ac:dyDescent="0.2">
      <c r="A28" s="82" t="s">
        <v>129</v>
      </c>
      <c r="B28" s="82"/>
      <c r="C28" s="101">
        <f>SUM(C26:C27)</f>
        <v>743000</v>
      </c>
      <c r="D28" s="82"/>
      <c r="E28" s="82"/>
      <c r="F28" s="101">
        <f>SUM(F26:F27)</f>
        <v>919000</v>
      </c>
      <c r="G28" s="89"/>
      <c r="I28" s="90" t="s">
        <v>64</v>
      </c>
      <c r="J28" s="91">
        <f>C28</f>
        <v>743000</v>
      </c>
      <c r="K28" s="91">
        <f>F28</f>
        <v>919000</v>
      </c>
    </row>
    <row r="29" spans="1:11" x14ac:dyDescent="0.2">
      <c r="A29" s="82" t="s">
        <v>130</v>
      </c>
      <c r="B29" s="82"/>
      <c r="C29" s="89"/>
      <c r="D29" s="82"/>
      <c r="E29" s="82"/>
      <c r="F29" s="89"/>
      <c r="G29" s="82"/>
      <c r="I29" s="90" t="s">
        <v>69</v>
      </c>
      <c r="J29" s="91">
        <f>(J28+K28)/2</f>
        <v>831000</v>
      </c>
      <c r="K29" s="98"/>
    </row>
    <row r="30" spans="1:11" x14ac:dyDescent="0.2">
      <c r="A30" s="82" t="s">
        <v>131</v>
      </c>
      <c r="B30" s="82"/>
      <c r="C30" s="89"/>
      <c r="D30" s="82"/>
      <c r="E30" s="82"/>
      <c r="F30" s="89"/>
      <c r="G30" s="82"/>
      <c r="I30" s="90" t="s">
        <v>132</v>
      </c>
      <c r="J30" s="91">
        <f>C46</f>
        <v>1832000</v>
      </c>
      <c r="K30" s="91">
        <f>F46</f>
        <v>1987000</v>
      </c>
    </row>
    <row r="31" spans="1:11" x14ac:dyDescent="0.2">
      <c r="A31" s="82" t="s">
        <v>133</v>
      </c>
      <c r="B31" s="82"/>
      <c r="C31" s="89">
        <v>25000</v>
      </c>
      <c r="D31" s="82"/>
      <c r="E31" s="82"/>
      <c r="F31" s="89">
        <v>28000</v>
      </c>
      <c r="G31" s="89"/>
      <c r="I31" s="90" t="s">
        <v>134</v>
      </c>
      <c r="J31" s="91">
        <f>(J30+K30)/2</f>
        <v>1909500</v>
      </c>
      <c r="K31" s="98"/>
    </row>
    <row r="32" spans="1:11" x14ac:dyDescent="0.2">
      <c r="A32" s="82" t="s">
        <v>135</v>
      </c>
      <c r="B32" s="82"/>
      <c r="C32" s="89"/>
      <c r="D32" s="82"/>
      <c r="E32" s="82"/>
      <c r="F32" s="89"/>
      <c r="G32" s="82"/>
      <c r="I32" s="90" t="s">
        <v>136</v>
      </c>
      <c r="J32" s="91">
        <f>C49+C51</f>
        <v>102000</v>
      </c>
      <c r="K32" s="91">
        <f>F49+F51</f>
        <v>146000</v>
      </c>
    </row>
    <row r="33" spans="1:12" x14ac:dyDescent="0.2">
      <c r="A33" s="82" t="s">
        <v>137</v>
      </c>
      <c r="B33" s="82"/>
      <c r="C33" s="89">
        <v>331000</v>
      </c>
      <c r="D33" s="82"/>
      <c r="E33" s="82"/>
      <c r="F33" s="89">
        <v>356000</v>
      </c>
      <c r="G33" s="82"/>
      <c r="I33" s="90" t="s">
        <v>30</v>
      </c>
      <c r="J33" s="91">
        <f>J30+J32</f>
        <v>1934000</v>
      </c>
      <c r="K33" s="91">
        <f>K30+K32</f>
        <v>2133000</v>
      </c>
    </row>
    <row r="34" spans="1:12" x14ac:dyDescent="0.2">
      <c r="A34" s="82" t="s">
        <v>138</v>
      </c>
      <c r="B34" s="82"/>
      <c r="C34" s="89">
        <v>405000</v>
      </c>
      <c r="D34" s="82"/>
      <c r="E34" s="82"/>
      <c r="F34" s="89">
        <v>328000</v>
      </c>
      <c r="G34" s="82"/>
      <c r="I34" s="90" t="s">
        <v>139</v>
      </c>
      <c r="J34" s="91">
        <f>(J33+K33)/2</f>
        <v>2033500</v>
      </c>
      <c r="K34" s="98"/>
    </row>
    <row r="35" spans="1:12" x14ac:dyDescent="0.2">
      <c r="A35" s="82" t="s">
        <v>140</v>
      </c>
      <c r="B35" s="82"/>
      <c r="C35" s="89">
        <v>145000</v>
      </c>
      <c r="D35" s="82"/>
      <c r="E35" s="82"/>
      <c r="F35" s="89">
        <v>140000</v>
      </c>
      <c r="G35" s="82"/>
      <c r="I35" s="90" t="s">
        <v>141</v>
      </c>
      <c r="J35" s="91">
        <f>C38</f>
        <v>2726000</v>
      </c>
      <c r="K35" s="91">
        <f>F38</f>
        <v>2911000</v>
      </c>
    </row>
    <row r="36" spans="1:12" ht="17" thickBot="1" x14ac:dyDescent="0.25">
      <c r="A36" s="82" t="s">
        <v>142</v>
      </c>
      <c r="B36" s="82"/>
      <c r="C36" s="89">
        <v>1077000</v>
      </c>
      <c r="D36" s="82"/>
      <c r="E36" s="82"/>
      <c r="F36" s="89">
        <v>1140000</v>
      </c>
      <c r="G36" s="82"/>
      <c r="I36" s="90" t="s">
        <v>143</v>
      </c>
      <c r="J36" s="91">
        <f>(J35+K35)/2</f>
        <v>2818500</v>
      </c>
      <c r="K36" s="98"/>
    </row>
    <row r="37" spans="1:12" ht="17" thickTop="1" x14ac:dyDescent="0.2">
      <c r="A37" s="82" t="s">
        <v>144</v>
      </c>
      <c r="B37" s="82"/>
      <c r="C37" s="101">
        <f>SUM(C31:C36)</f>
        <v>1983000</v>
      </c>
      <c r="D37" s="82"/>
      <c r="E37" s="82"/>
      <c r="F37" s="101">
        <f>SUM(F31:F36)</f>
        <v>1992000</v>
      </c>
      <c r="G37" s="82"/>
      <c r="I37" s="90" t="s">
        <v>145</v>
      </c>
      <c r="J37" s="91">
        <v>23</v>
      </c>
      <c r="K37" s="91">
        <v>20</v>
      </c>
    </row>
    <row r="38" spans="1:12" x14ac:dyDescent="0.2">
      <c r="A38" s="82" t="s">
        <v>146</v>
      </c>
      <c r="B38" s="82"/>
      <c r="C38" s="85">
        <f>C28+C37</f>
        <v>2726000</v>
      </c>
      <c r="D38" s="82"/>
      <c r="E38" s="82"/>
      <c r="F38" s="85">
        <f>F28+F37</f>
        <v>2911000</v>
      </c>
      <c r="G38" s="82"/>
      <c r="I38" s="90" t="s">
        <v>147</v>
      </c>
      <c r="J38" s="91">
        <v>365</v>
      </c>
      <c r="K38" s="91">
        <v>365</v>
      </c>
    </row>
    <row r="39" spans="1:12" x14ac:dyDescent="0.2">
      <c r="A39" s="82"/>
      <c r="B39" s="82"/>
      <c r="C39" s="89"/>
      <c r="D39" s="82"/>
      <c r="E39" s="82"/>
      <c r="F39" s="89"/>
      <c r="G39" s="82"/>
      <c r="I39" s="90" t="s">
        <v>148</v>
      </c>
      <c r="J39" s="91">
        <v>15</v>
      </c>
      <c r="K39" s="91">
        <v>15</v>
      </c>
    </row>
    <row r="40" spans="1:12" x14ac:dyDescent="0.2">
      <c r="A40" s="82" t="s">
        <v>149</v>
      </c>
      <c r="B40" s="82"/>
      <c r="C40" s="89"/>
      <c r="D40" s="82"/>
      <c r="E40" s="82"/>
      <c r="F40" s="89"/>
      <c r="G40" s="82"/>
      <c r="I40" s="90" t="s">
        <v>150</v>
      </c>
      <c r="J40" s="102">
        <f>J16/J32*100</f>
        <v>5.8823529411764701</v>
      </c>
      <c r="K40" s="102">
        <f>K16/K32*100</f>
        <v>3.4246575342465753</v>
      </c>
    </row>
    <row r="41" spans="1:12" x14ac:dyDescent="0.2">
      <c r="A41" s="82" t="s">
        <v>151</v>
      </c>
      <c r="B41" s="82"/>
      <c r="C41" s="89"/>
      <c r="D41" s="82"/>
      <c r="E41" s="82"/>
      <c r="F41" s="89"/>
      <c r="G41" s="82"/>
      <c r="I41" s="90" t="s">
        <v>152</v>
      </c>
      <c r="J41" s="103">
        <v>0.22</v>
      </c>
      <c r="K41" s="103">
        <v>0.2</v>
      </c>
    </row>
    <row r="42" spans="1:12" x14ac:dyDescent="0.2">
      <c r="A42" s="82" t="s">
        <v>153</v>
      </c>
      <c r="B42" s="82"/>
      <c r="C42" s="89">
        <v>15000</v>
      </c>
      <c r="D42" s="82"/>
      <c r="E42" s="82"/>
      <c r="F42" s="89">
        <v>15000</v>
      </c>
      <c r="G42" s="82"/>
      <c r="J42" s="104"/>
      <c r="K42" s="104"/>
    </row>
    <row r="43" spans="1:12" x14ac:dyDescent="0.2">
      <c r="A43" s="82" t="s">
        <v>154</v>
      </c>
      <c r="B43" s="82"/>
      <c r="C43" s="89">
        <v>1364000</v>
      </c>
      <c r="D43" s="82"/>
      <c r="E43" s="82"/>
      <c r="F43" s="89">
        <v>1224000</v>
      </c>
      <c r="G43" s="82"/>
      <c r="I43" s="80" t="s">
        <v>155</v>
      </c>
    </row>
    <row r="44" spans="1:12" x14ac:dyDescent="0.2">
      <c r="A44" s="82" t="s">
        <v>156</v>
      </c>
      <c r="B44" s="82"/>
      <c r="C44" s="89">
        <v>40000</v>
      </c>
      <c r="D44" s="82"/>
      <c r="E44" s="82"/>
      <c r="F44" s="89">
        <v>40000</v>
      </c>
      <c r="G44" s="82"/>
      <c r="I44" s="80"/>
    </row>
    <row r="45" spans="1:12" ht="17" thickBot="1" x14ac:dyDescent="0.25">
      <c r="A45" s="82" t="s">
        <v>157</v>
      </c>
      <c r="B45" s="82"/>
      <c r="C45" s="89">
        <v>413000</v>
      </c>
      <c r="D45" s="82"/>
      <c r="E45" s="82"/>
      <c r="F45" s="89">
        <f>F19</f>
        <v>708000</v>
      </c>
      <c r="G45" s="82"/>
      <c r="I45" s="87" t="s">
        <v>187</v>
      </c>
      <c r="J45" s="88">
        <f>J3</f>
        <v>2021</v>
      </c>
      <c r="K45" s="88">
        <f>K3</f>
        <v>2020</v>
      </c>
      <c r="L45" s="88">
        <v>2019</v>
      </c>
    </row>
    <row r="46" spans="1:12" ht="17" thickTop="1" x14ac:dyDescent="0.2">
      <c r="A46" s="82" t="s">
        <v>158</v>
      </c>
      <c r="B46" s="82"/>
      <c r="C46" s="101">
        <f>SUM(C42:C45)</f>
        <v>1832000</v>
      </c>
      <c r="D46" s="82"/>
      <c r="E46" s="82"/>
      <c r="F46" s="101">
        <f>SUM(F42:F45)</f>
        <v>1987000</v>
      </c>
      <c r="G46" s="82"/>
      <c r="I46" s="90" t="s">
        <v>159</v>
      </c>
      <c r="J46" s="105">
        <f>(C3-F3)/F3</f>
        <v>-1.314708299096138E-2</v>
      </c>
      <c r="K46" s="105">
        <v>0.1585</v>
      </c>
      <c r="L46" s="105">
        <v>0.1565</v>
      </c>
    </row>
    <row r="47" spans="1:12" x14ac:dyDescent="0.2">
      <c r="A47" s="82" t="s">
        <v>160</v>
      </c>
      <c r="B47" s="82"/>
      <c r="C47" s="89"/>
      <c r="D47" s="82"/>
      <c r="E47" s="82"/>
      <c r="F47" s="89"/>
      <c r="G47" s="82"/>
      <c r="I47" s="90" t="s">
        <v>161</v>
      </c>
      <c r="J47" s="105">
        <f>J7/J4</f>
        <v>0.58534554537885097</v>
      </c>
      <c r="K47" s="105">
        <f>K7/K4</f>
        <v>0.5762119967132292</v>
      </c>
      <c r="L47" s="105">
        <v>0.56000000000000005</v>
      </c>
    </row>
    <row r="48" spans="1:12" x14ac:dyDescent="0.2">
      <c r="A48" s="82" t="s">
        <v>162</v>
      </c>
      <c r="B48" s="82"/>
      <c r="C48" s="89"/>
      <c r="D48" s="82"/>
      <c r="E48" s="82"/>
      <c r="F48" s="89"/>
      <c r="G48" s="82"/>
      <c r="I48" s="90" t="s">
        <v>163</v>
      </c>
      <c r="J48" s="105">
        <f>J9/J4</f>
        <v>0.27914238134887592</v>
      </c>
      <c r="K48" s="105">
        <f>K9/K4</f>
        <v>0.34531635168447</v>
      </c>
      <c r="L48" s="105">
        <v>0.3553</v>
      </c>
    </row>
    <row r="49" spans="1:12" x14ac:dyDescent="0.2">
      <c r="A49" s="82" t="s">
        <v>164</v>
      </c>
      <c r="B49" s="82"/>
      <c r="C49" s="89">
        <v>68000</v>
      </c>
      <c r="D49" s="82"/>
      <c r="E49" s="82"/>
      <c r="F49" s="89">
        <v>128000</v>
      </c>
      <c r="G49" s="82"/>
      <c r="I49" s="90" t="s">
        <v>165</v>
      </c>
      <c r="J49" s="105">
        <f>J12/C3</f>
        <v>0.13467943380516237</v>
      </c>
      <c r="K49" s="105">
        <f>K12/F3</f>
        <v>0.19802793755135578</v>
      </c>
      <c r="L49" s="105">
        <v>0.1794</v>
      </c>
    </row>
    <row r="50" spans="1:12" x14ac:dyDescent="0.2">
      <c r="A50" s="82" t="s">
        <v>166</v>
      </c>
      <c r="B50" s="82"/>
      <c r="C50" s="89"/>
      <c r="D50" s="82"/>
      <c r="E50" s="82"/>
      <c r="F50" s="89"/>
      <c r="G50" s="82"/>
      <c r="I50" s="90" t="s">
        <v>167</v>
      </c>
      <c r="J50" s="105">
        <f>J15/C3</f>
        <v>8.6178184845961694E-2</v>
      </c>
      <c r="K50" s="105">
        <f>K15/F3</f>
        <v>0.12489728841413311</v>
      </c>
      <c r="L50" s="105">
        <v>0.1221</v>
      </c>
    </row>
    <row r="51" spans="1:12" x14ac:dyDescent="0.2">
      <c r="A51" s="82" t="s">
        <v>164</v>
      </c>
      <c r="B51" s="82"/>
      <c r="C51" s="89">
        <v>34000</v>
      </c>
      <c r="D51" s="82"/>
      <c r="E51" s="82"/>
      <c r="F51" s="89">
        <v>18000</v>
      </c>
      <c r="G51" s="82"/>
      <c r="I51" s="90" t="s">
        <v>168</v>
      </c>
      <c r="J51" s="105">
        <f>(J15+J13+J16)/J34</f>
        <v>0.26555200393410378</v>
      </c>
      <c r="K51" s="105">
        <v>0.3664</v>
      </c>
      <c r="L51" s="98"/>
    </row>
    <row r="52" spans="1:12" x14ac:dyDescent="0.2">
      <c r="A52" s="82" t="s">
        <v>169</v>
      </c>
      <c r="B52" s="82"/>
      <c r="C52" s="89">
        <v>486000</v>
      </c>
      <c r="D52" s="82"/>
      <c r="E52" s="82"/>
      <c r="F52" s="89">
        <v>462000</v>
      </c>
      <c r="G52" s="82"/>
      <c r="I52" s="90" t="s">
        <v>170</v>
      </c>
      <c r="J52" s="105">
        <f>J15/J31</f>
        <v>0.21681068342498036</v>
      </c>
      <c r="K52" s="105">
        <v>0.30880000000000002</v>
      </c>
      <c r="L52" s="98"/>
    </row>
    <row r="53" spans="1:12" x14ac:dyDescent="0.2">
      <c r="A53" s="82" t="s">
        <v>171</v>
      </c>
      <c r="B53" s="82"/>
      <c r="C53" s="89">
        <v>100000</v>
      </c>
      <c r="D53" s="82"/>
      <c r="E53" s="82"/>
      <c r="F53" s="89">
        <v>111000</v>
      </c>
      <c r="G53" s="82"/>
      <c r="I53" s="90" t="s">
        <v>172</v>
      </c>
      <c r="J53" s="105">
        <f>(J15+J16+J13)/J35</f>
        <v>0.19809244314013205</v>
      </c>
      <c r="K53" s="105">
        <v>0.27100000000000002</v>
      </c>
      <c r="L53" s="98"/>
    </row>
    <row r="54" spans="1:12" ht="17" thickBot="1" x14ac:dyDescent="0.25">
      <c r="A54" s="82" t="s">
        <v>173</v>
      </c>
      <c r="B54" s="82"/>
      <c r="C54" s="89">
        <v>206000</v>
      </c>
      <c r="D54" s="106"/>
      <c r="E54" s="106"/>
      <c r="F54" s="89">
        <v>205000</v>
      </c>
      <c r="G54" s="106"/>
      <c r="I54" s="90" t="s">
        <v>174</v>
      </c>
      <c r="J54" s="105">
        <f>J10/(J29+J27)</f>
        <v>0.81292984869326002</v>
      </c>
      <c r="K54" s="105">
        <v>0.89810000000000001</v>
      </c>
      <c r="L54" s="98"/>
    </row>
    <row r="55" spans="1:12" ht="17" thickTop="1" x14ac:dyDescent="0.2">
      <c r="A55" s="82" t="s">
        <v>175</v>
      </c>
      <c r="B55" s="82"/>
      <c r="C55" s="101">
        <f>SUM(C49:C54)</f>
        <v>894000</v>
      </c>
      <c r="D55" s="82"/>
      <c r="E55" s="82"/>
      <c r="F55" s="101">
        <f>SUM(F49:F54)</f>
        <v>924000</v>
      </c>
      <c r="G55" s="82"/>
      <c r="I55" s="90" t="s">
        <v>55</v>
      </c>
      <c r="J55" s="105">
        <f>J30/J35</f>
        <v>0.6720469552457814</v>
      </c>
      <c r="K55" s="105">
        <f>K30/K35</f>
        <v>0.68258330470628648</v>
      </c>
      <c r="L55" s="105">
        <v>0.6401</v>
      </c>
    </row>
    <row r="56" spans="1:12" x14ac:dyDescent="0.2">
      <c r="A56" s="82" t="s">
        <v>176</v>
      </c>
      <c r="B56" s="82"/>
      <c r="C56" s="85">
        <f>C46+C55</f>
        <v>2726000</v>
      </c>
      <c r="D56" s="85"/>
      <c r="E56" s="85"/>
      <c r="F56" s="85">
        <f>F46+F55</f>
        <v>2911000</v>
      </c>
      <c r="G56" s="82"/>
      <c r="I56" s="90" t="s">
        <v>177</v>
      </c>
      <c r="J56" s="105">
        <f>(J32-J22)/J30</f>
        <v>-0.53220524017467252</v>
      </c>
      <c r="K56" s="105">
        <f>(K32-K22)/K30</f>
        <v>-0.50025163563160546</v>
      </c>
      <c r="L56" s="105">
        <v>-0.40539999999999998</v>
      </c>
    </row>
    <row r="57" spans="1:12" x14ac:dyDescent="0.2">
      <c r="A57" s="82"/>
      <c r="B57" s="82"/>
      <c r="C57" s="89"/>
      <c r="D57" s="82"/>
      <c r="E57" s="82"/>
      <c r="F57" s="100"/>
      <c r="G57" s="82"/>
      <c r="I57" s="90" t="s">
        <v>74</v>
      </c>
      <c r="J57" s="102">
        <f>(J22+J21)/J23</f>
        <v>2.1949152542372881</v>
      </c>
      <c r="K57" s="102">
        <f>(K22+K21)/K23</f>
        <v>2.291457286432161</v>
      </c>
      <c r="L57" s="102">
        <v>2.02</v>
      </c>
    </row>
    <row r="58" spans="1:12" x14ac:dyDescent="0.2">
      <c r="A58" s="82"/>
      <c r="B58" s="82"/>
      <c r="C58" s="89"/>
      <c r="D58" s="82"/>
      <c r="E58" s="82"/>
      <c r="F58" s="89"/>
      <c r="G58" s="89"/>
      <c r="I58" s="90" t="s">
        <v>178</v>
      </c>
      <c r="J58" s="102">
        <f>(J22+J21+J17)/J23</f>
        <v>2.2251815980629539</v>
      </c>
      <c r="K58" s="102">
        <f>(K22+K21+K17)/K23</f>
        <v>2.3266331658291457</v>
      </c>
      <c r="L58" s="102">
        <v>2.0499999999999998</v>
      </c>
    </row>
    <row r="59" spans="1:12" x14ac:dyDescent="0.2">
      <c r="A59" s="82"/>
      <c r="B59" s="82"/>
      <c r="C59" s="82"/>
      <c r="D59" s="82"/>
      <c r="E59" s="82"/>
      <c r="F59" s="82"/>
      <c r="G59" s="82"/>
      <c r="I59" s="90" t="s">
        <v>179</v>
      </c>
      <c r="J59" s="102">
        <f>J20/J4*J38</f>
        <v>26.098563696919236</v>
      </c>
      <c r="K59" s="102">
        <v>29.09</v>
      </c>
      <c r="L59" s="98"/>
    </row>
    <row r="60" spans="1:12" x14ac:dyDescent="0.2">
      <c r="A60" s="82"/>
      <c r="B60" s="82"/>
      <c r="D60" s="82"/>
      <c r="E60" s="82"/>
      <c r="F60" s="82"/>
      <c r="G60" s="82"/>
      <c r="I60" s="90" t="s">
        <v>180</v>
      </c>
      <c r="J60" s="102">
        <f>J25/J5*J38</f>
        <v>344.64143426294822</v>
      </c>
      <c r="K60" s="102">
        <v>979.8</v>
      </c>
      <c r="L60" s="98"/>
    </row>
    <row r="61" spans="1:12" x14ac:dyDescent="0.2">
      <c r="A61" s="82"/>
      <c r="B61" s="82"/>
      <c r="D61" s="82"/>
      <c r="E61" s="82"/>
      <c r="G61" s="82"/>
      <c r="I61" s="90" t="s">
        <v>181</v>
      </c>
      <c r="J61" s="91">
        <f>J4/J37</f>
        <v>208869.5652173913</v>
      </c>
      <c r="K61" s="91">
        <f>K4/K37</f>
        <v>243400</v>
      </c>
      <c r="L61" s="91">
        <v>262625</v>
      </c>
    </row>
    <row r="62" spans="1:12" x14ac:dyDescent="0.2">
      <c r="A62" s="82"/>
      <c r="B62" s="82"/>
      <c r="C62" s="82"/>
      <c r="D62" s="82"/>
      <c r="E62" s="82"/>
      <c r="F62" s="82"/>
      <c r="G62" s="82"/>
      <c r="I62" s="90" t="s">
        <v>182</v>
      </c>
      <c r="J62" s="91">
        <f>J9/J37</f>
        <v>58304.34782608696</v>
      </c>
      <c r="K62" s="91">
        <f>K9/K37</f>
        <v>84050</v>
      </c>
      <c r="L62" s="91">
        <v>93313</v>
      </c>
    </row>
    <row r="63" spans="1:12" x14ac:dyDescent="0.2">
      <c r="A63" s="82"/>
      <c r="B63" s="82"/>
      <c r="C63" s="82"/>
      <c r="D63" s="82"/>
      <c r="E63" s="82"/>
      <c r="F63" s="82"/>
      <c r="G63" s="82"/>
      <c r="I63" s="90" t="s">
        <v>38</v>
      </c>
      <c r="J63" s="91">
        <f>J15/J37</f>
        <v>18000</v>
      </c>
      <c r="K63" s="91">
        <f>K15/K37</f>
        <v>30400</v>
      </c>
      <c r="L63" s="91">
        <v>32063</v>
      </c>
    </row>
    <row r="64" spans="1:12" x14ac:dyDescent="0.2">
      <c r="A64" s="82"/>
      <c r="B64" s="82"/>
      <c r="C64" s="82"/>
      <c r="D64" s="82"/>
      <c r="E64" s="82"/>
      <c r="F64" s="82"/>
      <c r="G64" s="82"/>
      <c r="I64" s="90" t="s">
        <v>39</v>
      </c>
      <c r="J64" s="91">
        <f>J8/J37</f>
        <v>63956.521739130432</v>
      </c>
      <c r="K64" s="91">
        <f>K8/K37</f>
        <v>56200</v>
      </c>
      <c r="L64" s="91">
        <v>53750</v>
      </c>
    </row>
    <row r="65" spans="1:12" x14ac:dyDescent="0.2">
      <c r="A65" s="82"/>
      <c r="B65" s="82"/>
      <c r="C65" s="82"/>
      <c r="D65" s="82"/>
      <c r="E65" s="82"/>
      <c r="F65" s="82"/>
      <c r="G65" s="82"/>
      <c r="I65" s="90" t="s">
        <v>183</v>
      </c>
      <c r="J65" s="102">
        <f>J30/J33*J39+J32/J33*J40*(1-J41)</f>
        <v>14.450879007238884</v>
      </c>
      <c r="K65" s="102">
        <f>K30/K33*K39+K32/K33*K40*(1-K41)</f>
        <v>14.16080637599625</v>
      </c>
      <c r="L65" s="102">
        <v>13.68</v>
      </c>
    </row>
    <row r="66" spans="1:12" x14ac:dyDescent="0.2">
      <c r="A66" s="82"/>
      <c r="B66" s="82"/>
      <c r="C66" s="82"/>
      <c r="D66" s="82"/>
      <c r="E66" s="82"/>
      <c r="F66" s="82"/>
      <c r="G66" s="82"/>
    </row>
    <row r="67" spans="1:12" x14ac:dyDescent="0.2">
      <c r="A67" s="82"/>
      <c r="B67" s="82"/>
      <c r="C67" s="82"/>
      <c r="D67" s="82"/>
      <c r="E67" s="82"/>
      <c r="F67" s="82"/>
      <c r="G67" s="82"/>
    </row>
    <row r="68" spans="1:12" x14ac:dyDescent="0.2">
      <c r="A68" s="82"/>
      <c r="B68" s="82"/>
      <c r="C68" s="82"/>
      <c r="D68" s="82"/>
      <c r="E68" s="82"/>
      <c r="F68" s="82"/>
      <c r="G68" s="82"/>
    </row>
    <row r="69" spans="1:12" x14ac:dyDescent="0.2">
      <c r="A69" s="82"/>
      <c r="B69" s="82"/>
      <c r="C69" s="82"/>
      <c r="D69" s="82"/>
      <c r="E69" s="82"/>
      <c r="F69" s="82"/>
      <c r="G69" s="82"/>
    </row>
    <row r="70" spans="1:12" x14ac:dyDescent="0.2">
      <c r="A70" s="82"/>
      <c r="B70" s="82"/>
      <c r="C70" s="82"/>
      <c r="D70" s="82"/>
      <c r="E70" s="82"/>
      <c r="F70" s="82"/>
      <c r="G70" s="82"/>
    </row>
    <row r="71" spans="1:12" x14ac:dyDescent="0.2">
      <c r="A71" s="82"/>
      <c r="B71" s="82"/>
      <c r="C71" s="82"/>
      <c r="D71" s="82"/>
      <c r="E71" s="82"/>
      <c r="F71" s="82"/>
      <c r="G71" s="82"/>
    </row>
    <row r="72" spans="1:12" x14ac:dyDescent="0.2">
      <c r="A72" s="82"/>
      <c r="B72" s="82"/>
      <c r="C72" s="82"/>
      <c r="D72" s="82"/>
      <c r="E72" s="82"/>
      <c r="F72" s="82"/>
      <c r="G72" s="82"/>
    </row>
    <row r="73" spans="1:12" x14ac:dyDescent="0.2">
      <c r="A73" s="82"/>
      <c r="B73" s="82"/>
      <c r="C73" s="82"/>
      <c r="D73" s="82"/>
      <c r="E73" s="82"/>
      <c r="F73" s="82"/>
      <c r="G73" s="82"/>
    </row>
    <row r="74" spans="1:12" x14ac:dyDescent="0.2">
      <c r="A74" s="82"/>
      <c r="B74" s="82"/>
      <c r="C74" s="82"/>
      <c r="D74" s="82"/>
      <c r="E74" s="82"/>
      <c r="F74" s="82"/>
      <c r="G74" s="82"/>
    </row>
    <row r="75" spans="1:12" x14ac:dyDescent="0.2">
      <c r="A75" s="82"/>
      <c r="B75" s="82"/>
      <c r="C75" s="82"/>
      <c r="D75" s="82"/>
      <c r="E75" s="82"/>
      <c r="F75" s="82"/>
      <c r="G75" s="82"/>
    </row>
    <row r="76" spans="1:12" x14ac:dyDescent="0.2">
      <c r="A76" s="82"/>
      <c r="B76" s="82"/>
      <c r="C76" s="82"/>
      <c r="D76" s="82"/>
      <c r="E76" s="82"/>
      <c r="F76" s="82"/>
      <c r="G76" s="82"/>
    </row>
    <row r="77" spans="1:12" x14ac:dyDescent="0.2">
      <c r="A77" s="82"/>
      <c r="B77" s="82"/>
      <c r="C77" s="82"/>
      <c r="D77" s="82"/>
      <c r="E77" s="82"/>
      <c r="F77" s="82"/>
      <c r="G77" s="82"/>
    </row>
    <row r="78" spans="1:12" x14ac:dyDescent="0.2">
      <c r="A78" s="82"/>
      <c r="B78" s="82"/>
      <c r="C78" s="82"/>
      <c r="D78" s="82"/>
      <c r="E78" s="82"/>
      <c r="F78" s="82"/>
      <c r="G78" s="82"/>
    </row>
    <row r="79" spans="1:12" x14ac:dyDescent="0.2">
      <c r="A79" s="82"/>
      <c r="B79" s="82"/>
      <c r="C79" s="82"/>
      <c r="D79" s="82"/>
      <c r="E79" s="82"/>
      <c r="F79" s="82"/>
      <c r="G79" s="82"/>
    </row>
    <row r="80" spans="1:12" x14ac:dyDescent="0.2">
      <c r="A80" s="82"/>
      <c r="B80" s="82"/>
      <c r="C80" s="82"/>
      <c r="D80" s="82"/>
      <c r="E80" s="82"/>
      <c r="F80" s="82"/>
      <c r="G80" s="82"/>
    </row>
    <row r="81" spans="1:7" x14ac:dyDescent="0.2">
      <c r="A81" s="82"/>
      <c r="B81" s="82"/>
      <c r="C81" s="82"/>
      <c r="D81" s="82"/>
      <c r="E81" s="82"/>
      <c r="F81" s="82"/>
      <c r="G81" s="82"/>
    </row>
    <row r="82" spans="1:7" x14ac:dyDescent="0.2">
      <c r="A82" s="82"/>
      <c r="B82" s="82"/>
      <c r="C82" s="82"/>
      <c r="D82" s="82"/>
      <c r="E82" s="82"/>
      <c r="F82" s="82"/>
      <c r="G82" s="82"/>
    </row>
    <row r="83" spans="1:7" x14ac:dyDescent="0.2">
      <c r="A83" s="82"/>
      <c r="B83" s="82"/>
      <c r="C83" s="82"/>
      <c r="D83" s="82"/>
      <c r="E83" s="82"/>
      <c r="F83" s="82"/>
      <c r="G83" s="82"/>
    </row>
    <row r="84" spans="1:7" x14ac:dyDescent="0.2">
      <c r="A84" s="82"/>
      <c r="B84" s="82"/>
      <c r="C84" s="82"/>
      <c r="D84" s="82"/>
      <c r="E84" s="82"/>
      <c r="F84" s="82"/>
      <c r="G84" s="82"/>
    </row>
    <row r="85" spans="1:7" x14ac:dyDescent="0.2">
      <c r="A85" s="82"/>
      <c r="B85" s="82"/>
      <c r="C85" s="82"/>
      <c r="D85" s="82"/>
      <c r="E85" s="82"/>
      <c r="F85" s="82"/>
      <c r="G85" s="82"/>
    </row>
    <row r="86" spans="1:7" x14ac:dyDescent="0.2">
      <c r="A86" s="82"/>
      <c r="B86" s="82"/>
      <c r="C86" s="82"/>
      <c r="D86" s="82"/>
      <c r="E86" s="82"/>
      <c r="F86" s="82"/>
      <c r="G86" s="82"/>
    </row>
    <row r="87" spans="1:7" x14ac:dyDescent="0.2">
      <c r="A87" s="82"/>
      <c r="B87" s="82"/>
      <c r="C87" s="82"/>
      <c r="D87" s="82"/>
      <c r="E87" s="82"/>
      <c r="F87" s="82"/>
      <c r="G87" s="82"/>
    </row>
    <row r="88" spans="1:7" x14ac:dyDescent="0.2">
      <c r="A88" s="82"/>
      <c r="B88" s="82"/>
      <c r="C88" s="82"/>
      <c r="D88" s="82"/>
      <c r="E88" s="82"/>
      <c r="F88" s="82"/>
      <c r="G88" s="82"/>
    </row>
    <row r="89" spans="1:7" x14ac:dyDescent="0.2">
      <c r="A89" s="82"/>
      <c r="B89" s="82"/>
      <c r="C89" s="82"/>
      <c r="D89" s="82"/>
      <c r="E89" s="82"/>
      <c r="F89" s="82"/>
      <c r="G89" s="82"/>
    </row>
    <row r="90" spans="1:7" x14ac:dyDescent="0.2">
      <c r="A90" s="82"/>
      <c r="B90" s="82"/>
      <c r="C90" s="82"/>
      <c r="D90" s="82"/>
      <c r="E90" s="82"/>
      <c r="F90" s="82"/>
      <c r="G90" s="82"/>
    </row>
    <row r="91" spans="1:7" x14ac:dyDescent="0.2">
      <c r="A91" s="82"/>
      <c r="B91" s="82"/>
      <c r="C91" s="82"/>
      <c r="D91" s="82"/>
      <c r="E91" s="82"/>
      <c r="F91" s="82"/>
      <c r="G91" s="82"/>
    </row>
    <row r="92" spans="1:7" x14ac:dyDescent="0.2">
      <c r="A92" s="82"/>
      <c r="B92" s="82"/>
      <c r="C92" s="82"/>
      <c r="D92" s="82"/>
      <c r="E92" s="82"/>
      <c r="F92" s="82"/>
      <c r="G92" s="82"/>
    </row>
    <row r="93" spans="1:7" x14ac:dyDescent="0.2">
      <c r="A93" s="82"/>
      <c r="B93" s="82"/>
      <c r="C93" s="82"/>
      <c r="D93" s="82"/>
      <c r="E93" s="82"/>
      <c r="F93" s="82"/>
      <c r="G93" s="82"/>
    </row>
    <row r="94" spans="1:7" x14ac:dyDescent="0.2">
      <c r="A94" s="82"/>
      <c r="B94" s="82"/>
      <c r="C94" s="82"/>
      <c r="D94" s="82"/>
      <c r="E94" s="82"/>
      <c r="F94" s="82"/>
      <c r="G94" s="82"/>
    </row>
    <row r="95" spans="1:7" x14ac:dyDescent="0.2">
      <c r="A95" s="82"/>
      <c r="B95" s="82"/>
      <c r="C95" s="82"/>
      <c r="D95" s="82"/>
      <c r="E95" s="82"/>
      <c r="F95" s="82"/>
      <c r="G95" s="82"/>
    </row>
    <row r="96" spans="1:7" x14ac:dyDescent="0.2">
      <c r="A96" s="82"/>
      <c r="B96" s="82"/>
      <c r="C96" s="82"/>
      <c r="D96" s="82"/>
      <c r="E96" s="82"/>
      <c r="F96" s="82"/>
      <c r="G96" s="82"/>
    </row>
    <row r="97" spans="1:7" x14ac:dyDescent="0.2">
      <c r="A97" s="82"/>
      <c r="B97" s="82"/>
      <c r="C97" s="82"/>
      <c r="D97" s="82"/>
      <c r="E97" s="82"/>
      <c r="F97" s="82"/>
      <c r="G97" s="82"/>
    </row>
    <row r="98" spans="1:7" x14ac:dyDescent="0.2">
      <c r="A98" s="82"/>
      <c r="B98" s="82"/>
      <c r="C98" s="82"/>
      <c r="D98" s="82"/>
      <c r="E98" s="82"/>
      <c r="F98" s="82"/>
      <c r="G98" s="82"/>
    </row>
    <row r="99" spans="1:7" x14ac:dyDescent="0.2">
      <c r="A99" s="82"/>
      <c r="B99" s="82"/>
      <c r="C99" s="82"/>
      <c r="D99" s="82"/>
      <c r="E99" s="82"/>
      <c r="F99" s="82"/>
      <c r="G99" s="82"/>
    </row>
    <row r="100" spans="1:7" x14ac:dyDescent="0.2">
      <c r="A100" s="82"/>
      <c r="B100" s="82"/>
      <c r="C100" s="82"/>
      <c r="D100" s="82"/>
      <c r="E100" s="82"/>
      <c r="F100" s="82"/>
      <c r="G100" s="82"/>
    </row>
    <row r="101" spans="1:7" x14ac:dyDescent="0.2">
      <c r="A101" s="82"/>
      <c r="B101" s="82"/>
      <c r="C101" s="82"/>
      <c r="D101" s="82"/>
      <c r="E101" s="82"/>
      <c r="F101" s="82"/>
      <c r="G101" s="82"/>
    </row>
    <row r="102" spans="1:7" x14ac:dyDescent="0.2">
      <c r="A102" s="82"/>
      <c r="B102" s="82"/>
      <c r="C102" s="82"/>
      <c r="D102" s="82"/>
      <c r="E102" s="82"/>
      <c r="F102" s="82"/>
      <c r="G102" s="82"/>
    </row>
    <row r="103" spans="1:7" x14ac:dyDescent="0.2">
      <c r="A103" s="82"/>
      <c r="B103" s="82"/>
      <c r="C103" s="82"/>
      <c r="D103" s="82"/>
      <c r="E103" s="82"/>
      <c r="F103" s="82"/>
      <c r="G103" s="82"/>
    </row>
    <row r="104" spans="1:7" x14ac:dyDescent="0.2">
      <c r="A104" s="82"/>
      <c r="B104" s="82"/>
      <c r="C104" s="82"/>
      <c r="D104" s="82"/>
      <c r="E104" s="82"/>
      <c r="F104" s="82"/>
      <c r="G104" s="82"/>
    </row>
    <row r="105" spans="1:7" x14ac:dyDescent="0.2">
      <c r="A105" s="82"/>
      <c r="B105" s="82"/>
      <c r="C105" s="82"/>
      <c r="D105" s="82"/>
      <c r="E105" s="82"/>
      <c r="F105" s="82"/>
      <c r="G105" s="82"/>
    </row>
    <row r="106" spans="1:7" x14ac:dyDescent="0.2">
      <c r="A106" s="82"/>
      <c r="B106" s="82"/>
      <c r="C106" s="82"/>
      <c r="D106" s="82"/>
      <c r="E106" s="82"/>
      <c r="F106" s="82"/>
      <c r="G106" s="82"/>
    </row>
    <row r="107" spans="1:7" x14ac:dyDescent="0.2">
      <c r="A107" s="82"/>
      <c r="B107" s="82"/>
      <c r="C107" s="82"/>
      <c r="D107" s="82"/>
      <c r="E107" s="82"/>
      <c r="F107" s="82"/>
      <c r="G107" s="82"/>
    </row>
    <row r="108" spans="1:7" x14ac:dyDescent="0.2">
      <c r="A108" s="82"/>
      <c r="B108" s="82"/>
      <c r="C108" s="82"/>
      <c r="D108" s="82"/>
      <c r="E108" s="82"/>
      <c r="F108" s="82"/>
      <c r="G108" s="82"/>
    </row>
    <row r="109" spans="1:7" x14ac:dyDescent="0.2">
      <c r="A109" s="82"/>
      <c r="B109" s="82"/>
      <c r="C109" s="82"/>
      <c r="D109" s="82"/>
      <c r="E109" s="82"/>
      <c r="F109" s="82"/>
      <c r="G109" s="82"/>
    </row>
    <row r="110" spans="1:7" x14ac:dyDescent="0.2">
      <c r="A110" s="82"/>
      <c r="B110" s="82"/>
      <c r="C110" s="82"/>
      <c r="D110" s="82"/>
      <c r="E110" s="82"/>
      <c r="F110" s="82"/>
      <c r="G110" s="82"/>
    </row>
    <row r="111" spans="1:7" x14ac:dyDescent="0.2">
      <c r="A111" s="82"/>
      <c r="B111" s="82"/>
      <c r="C111" s="82"/>
      <c r="D111" s="82"/>
      <c r="E111" s="82"/>
      <c r="F111" s="82"/>
      <c r="G111" s="82"/>
    </row>
    <row r="112" spans="1:7" x14ac:dyDescent="0.2">
      <c r="A112" s="82"/>
      <c r="B112" s="82"/>
      <c r="C112" s="82"/>
      <c r="D112" s="82"/>
      <c r="E112" s="82"/>
      <c r="F112" s="82"/>
      <c r="G112" s="82"/>
    </row>
    <row r="113" spans="1:7" x14ac:dyDescent="0.2">
      <c r="A113" s="82"/>
      <c r="B113" s="82"/>
      <c r="C113" s="82"/>
      <c r="D113" s="82"/>
      <c r="E113" s="82"/>
      <c r="F113" s="82"/>
      <c r="G113" s="82"/>
    </row>
    <row r="114" spans="1:7" x14ac:dyDescent="0.2">
      <c r="A114" s="82"/>
      <c r="B114" s="82"/>
      <c r="C114" s="82"/>
      <c r="D114" s="82"/>
      <c r="E114" s="82"/>
      <c r="F114" s="82"/>
      <c r="G114" s="82"/>
    </row>
    <row r="115" spans="1:7" x14ac:dyDescent="0.2">
      <c r="A115" s="82"/>
      <c r="B115" s="82"/>
      <c r="C115" s="82"/>
      <c r="D115" s="82"/>
      <c r="E115" s="82"/>
      <c r="F115" s="82"/>
      <c r="G115" s="82"/>
    </row>
    <row r="116" spans="1:7" x14ac:dyDescent="0.2">
      <c r="A116" s="82"/>
      <c r="B116" s="82"/>
      <c r="C116" s="82"/>
      <c r="D116" s="82"/>
      <c r="E116" s="82"/>
      <c r="F116" s="82"/>
      <c r="G116" s="82"/>
    </row>
    <row r="117" spans="1:7" x14ac:dyDescent="0.2">
      <c r="A117" s="82"/>
      <c r="B117" s="82"/>
      <c r="C117" s="82"/>
      <c r="D117" s="82"/>
      <c r="E117" s="82"/>
      <c r="F117" s="82"/>
      <c r="G117" s="82"/>
    </row>
    <row r="118" spans="1:7" x14ac:dyDescent="0.2">
      <c r="A118" s="82"/>
      <c r="B118" s="82"/>
      <c r="C118" s="82"/>
      <c r="D118" s="82"/>
      <c r="E118" s="82"/>
      <c r="F118" s="82"/>
      <c r="G118" s="82"/>
    </row>
    <row r="119" spans="1:7" x14ac:dyDescent="0.2">
      <c r="A119" s="82"/>
      <c r="B119" s="82"/>
      <c r="C119" s="82"/>
      <c r="D119" s="82"/>
      <c r="E119" s="82"/>
      <c r="F119" s="82"/>
      <c r="G119" s="82"/>
    </row>
    <row r="120" spans="1:7" x14ac:dyDescent="0.2">
      <c r="A120" s="82"/>
      <c r="B120" s="82"/>
      <c r="C120" s="82"/>
      <c r="D120" s="82"/>
      <c r="E120" s="82"/>
      <c r="F120" s="82"/>
      <c r="G120" s="82"/>
    </row>
    <row r="121" spans="1:7" x14ac:dyDescent="0.2">
      <c r="A121" s="82"/>
      <c r="B121" s="82"/>
      <c r="C121" s="82"/>
      <c r="D121" s="82"/>
      <c r="E121" s="82"/>
      <c r="F121" s="82"/>
      <c r="G121" s="82"/>
    </row>
    <row r="122" spans="1:7" x14ac:dyDescent="0.2">
      <c r="A122" s="82"/>
      <c r="B122" s="82"/>
      <c r="C122" s="82"/>
      <c r="D122" s="82"/>
      <c r="E122" s="82"/>
      <c r="F122" s="82"/>
      <c r="G122" s="82"/>
    </row>
    <row r="123" spans="1:7" x14ac:dyDescent="0.2">
      <c r="A123" s="82"/>
      <c r="B123" s="82"/>
      <c r="C123" s="82"/>
      <c r="D123" s="82"/>
      <c r="E123" s="82"/>
      <c r="F123" s="82"/>
      <c r="G123" s="82"/>
    </row>
    <row r="124" spans="1:7" x14ac:dyDescent="0.2">
      <c r="A124" s="82"/>
      <c r="B124" s="82"/>
      <c r="C124" s="82"/>
      <c r="D124" s="82"/>
      <c r="E124" s="82"/>
      <c r="F124" s="82"/>
      <c r="G124" s="82"/>
    </row>
    <row r="125" spans="1:7" x14ac:dyDescent="0.2">
      <c r="A125" s="82"/>
      <c r="B125" s="82"/>
      <c r="C125" s="82"/>
      <c r="D125" s="82"/>
      <c r="E125" s="82"/>
      <c r="F125" s="82"/>
      <c r="G125" s="82"/>
    </row>
    <row r="126" spans="1:7" x14ac:dyDescent="0.2">
      <c r="A126" s="82"/>
      <c r="B126" s="82"/>
      <c r="C126" s="82"/>
      <c r="D126" s="82"/>
      <c r="E126" s="82"/>
      <c r="F126" s="82"/>
      <c r="G126" s="82"/>
    </row>
    <row r="127" spans="1:7" x14ac:dyDescent="0.2">
      <c r="A127" s="82"/>
      <c r="B127" s="82"/>
      <c r="C127" s="82"/>
      <c r="D127" s="82"/>
      <c r="E127" s="82"/>
      <c r="F127" s="82"/>
      <c r="G127" s="82"/>
    </row>
    <row r="128" spans="1:7" x14ac:dyDescent="0.2">
      <c r="A128" s="82"/>
      <c r="B128" s="82"/>
      <c r="C128" s="82"/>
      <c r="D128" s="82"/>
      <c r="E128" s="82"/>
      <c r="F128" s="82"/>
      <c r="G128" s="82"/>
    </row>
    <row r="129" spans="1:7" x14ac:dyDescent="0.2">
      <c r="A129" s="82"/>
      <c r="B129" s="82"/>
      <c r="C129" s="82"/>
      <c r="D129" s="82"/>
      <c r="E129" s="82"/>
      <c r="F129" s="82"/>
      <c r="G129" s="82"/>
    </row>
    <row r="130" spans="1:7" x14ac:dyDescent="0.2">
      <c r="A130" s="82"/>
      <c r="B130" s="82"/>
      <c r="C130" s="82"/>
      <c r="D130" s="82"/>
      <c r="E130" s="82"/>
      <c r="F130" s="82"/>
      <c r="G130" s="82"/>
    </row>
    <row r="131" spans="1:7" x14ac:dyDescent="0.2">
      <c r="A131" s="82"/>
      <c r="B131" s="82"/>
      <c r="C131" s="82"/>
      <c r="D131" s="82"/>
      <c r="E131" s="82"/>
      <c r="F131" s="82"/>
      <c r="G131" s="82"/>
    </row>
    <row r="132" spans="1:7" x14ac:dyDescent="0.2">
      <c r="A132" s="82"/>
      <c r="B132" s="82"/>
      <c r="C132" s="82"/>
      <c r="D132" s="82"/>
      <c r="E132" s="82"/>
      <c r="F132" s="82"/>
      <c r="G132" s="82"/>
    </row>
    <row r="133" spans="1:7" x14ac:dyDescent="0.2">
      <c r="A133" s="82"/>
      <c r="B133" s="82"/>
      <c r="C133" s="82"/>
      <c r="D133" s="82"/>
      <c r="E133" s="82"/>
      <c r="F133" s="82"/>
      <c r="G133" s="82"/>
    </row>
    <row r="134" spans="1:7" x14ac:dyDescent="0.2">
      <c r="A134" s="82"/>
      <c r="B134" s="82"/>
      <c r="C134" s="82"/>
      <c r="D134" s="82"/>
      <c r="E134" s="82"/>
      <c r="F134" s="82"/>
      <c r="G134" s="82"/>
    </row>
    <row r="135" spans="1:7" x14ac:dyDescent="0.2">
      <c r="A135" s="82"/>
      <c r="B135" s="82"/>
      <c r="C135" s="82"/>
      <c r="D135" s="82"/>
      <c r="E135" s="82"/>
      <c r="F135" s="82"/>
      <c r="G135" s="82"/>
    </row>
    <row r="136" spans="1:7" x14ac:dyDescent="0.2">
      <c r="A136" s="82"/>
      <c r="B136" s="82"/>
      <c r="C136" s="82"/>
      <c r="D136" s="82"/>
      <c r="E136" s="82"/>
      <c r="F136" s="82"/>
      <c r="G136" s="82"/>
    </row>
    <row r="137" spans="1:7" x14ac:dyDescent="0.2">
      <c r="A137" s="82"/>
      <c r="B137" s="82"/>
      <c r="C137" s="82"/>
      <c r="D137" s="82"/>
      <c r="E137" s="82"/>
      <c r="F137" s="82"/>
      <c r="G137" s="82"/>
    </row>
    <row r="138" spans="1:7" x14ac:dyDescent="0.2">
      <c r="A138" s="82"/>
      <c r="B138" s="82"/>
      <c r="C138" s="82"/>
      <c r="D138" s="82"/>
      <c r="E138" s="82"/>
      <c r="F138" s="82"/>
      <c r="G138" s="82"/>
    </row>
    <row r="139" spans="1:7" x14ac:dyDescent="0.2">
      <c r="A139" s="82"/>
      <c r="B139" s="82"/>
      <c r="C139" s="82"/>
      <c r="D139" s="82"/>
      <c r="E139" s="82"/>
      <c r="F139" s="82"/>
      <c r="G139" s="82"/>
    </row>
    <row r="140" spans="1:7" x14ac:dyDescent="0.2">
      <c r="A140" s="82"/>
      <c r="B140" s="82"/>
      <c r="C140" s="82"/>
      <c r="D140" s="82"/>
      <c r="E140" s="82"/>
      <c r="F140" s="82"/>
      <c r="G140" s="82"/>
    </row>
    <row r="141" spans="1:7" x14ac:dyDescent="0.2">
      <c r="A141" s="82"/>
      <c r="B141" s="82"/>
      <c r="C141" s="82"/>
      <c r="D141" s="82"/>
      <c r="E141" s="82"/>
      <c r="F141" s="82"/>
      <c r="G141" s="82"/>
    </row>
    <row r="142" spans="1:7" x14ac:dyDescent="0.2">
      <c r="A142" s="82"/>
      <c r="B142" s="82"/>
      <c r="C142" s="82"/>
      <c r="D142" s="82"/>
      <c r="E142" s="82"/>
      <c r="F142" s="82"/>
      <c r="G142" s="82"/>
    </row>
    <row r="143" spans="1:7" x14ac:dyDescent="0.2">
      <c r="A143" s="82"/>
      <c r="B143" s="82"/>
      <c r="C143" s="82"/>
      <c r="D143" s="82"/>
      <c r="E143" s="82"/>
      <c r="F143" s="82"/>
      <c r="G143" s="82"/>
    </row>
    <row r="144" spans="1:7" x14ac:dyDescent="0.2">
      <c r="A144" s="82"/>
      <c r="B144" s="82"/>
      <c r="C144" s="82"/>
      <c r="D144" s="82"/>
      <c r="E144" s="82"/>
      <c r="F144" s="82"/>
      <c r="G144" s="82"/>
    </row>
    <row r="145" spans="1:7" x14ac:dyDescent="0.2">
      <c r="A145" s="82"/>
      <c r="B145" s="82"/>
      <c r="C145" s="82"/>
      <c r="D145" s="82"/>
      <c r="E145" s="82"/>
      <c r="F145" s="82"/>
      <c r="G145" s="82"/>
    </row>
    <row r="146" spans="1:7" x14ac:dyDescent="0.2">
      <c r="A146" s="82"/>
      <c r="B146" s="82"/>
      <c r="C146" s="82"/>
      <c r="D146" s="82"/>
      <c r="E146" s="82"/>
      <c r="F146" s="82"/>
      <c r="G146" s="82"/>
    </row>
    <row r="147" spans="1:7" x14ac:dyDescent="0.2">
      <c r="A147" s="82"/>
      <c r="B147" s="82"/>
      <c r="C147" s="82"/>
      <c r="D147" s="82"/>
      <c r="E147" s="82"/>
      <c r="F147" s="82"/>
      <c r="G147" s="82"/>
    </row>
    <row r="148" spans="1:7" x14ac:dyDescent="0.2">
      <c r="A148" s="82"/>
      <c r="B148" s="82"/>
      <c r="C148" s="82"/>
      <c r="D148" s="82"/>
      <c r="E148" s="82"/>
      <c r="F148" s="82"/>
      <c r="G148" s="82"/>
    </row>
    <row r="149" spans="1:7" x14ac:dyDescent="0.2">
      <c r="A149" s="82"/>
      <c r="B149" s="82"/>
      <c r="C149" s="82"/>
      <c r="D149" s="82"/>
      <c r="E149" s="82"/>
      <c r="F149" s="82"/>
      <c r="G149" s="82"/>
    </row>
    <row r="150" spans="1:7" x14ac:dyDescent="0.2">
      <c r="A150" s="82"/>
      <c r="B150" s="82"/>
      <c r="C150" s="82"/>
      <c r="D150" s="82"/>
      <c r="E150" s="82"/>
      <c r="F150" s="82"/>
      <c r="G150" s="82"/>
    </row>
    <row r="151" spans="1:7" x14ac:dyDescent="0.2">
      <c r="A151" s="82"/>
      <c r="B151" s="82"/>
      <c r="C151" s="82"/>
      <c r="D151" s="82"/>
      <c r="E151" s="82"/>
      <c r="F151" s="82"/>
      <c r="G151" s="82"/>
    </row>
    <row r="152" spans="1:7" x14ac:dyDescent="0.2">
      <c r="A152" s="82"/>
      <c r="B152" s="82"/>
      <c r="C152" s="82"/>
      <c r="D152" s="82"/>
      <c r="E152" s="82"/>
      <c r="F152" s="82"/>
      <c r="G152" s="82"/>
    </row>
    <row r="153" spans="1:7" x14ac:dyDescent="0.2">
      <c r="A153" s="82"/>
      <c r="B153" s="82"/>
      <c r="C153" s="82"/>
      <c r="D153" s="82"/>
      <c r="E153" s="82"/>
      <c r="F153" s="82"/>
      <c r="G153" s="82"/>
    </row>
    <row r="154" spans="1:7" x14ac:dyDescent="0.2">
      <c r="A154" s="82"/>
      <c r="B154" s="82"/>
      <c r="C154" s="82"/>
      <c r="D154" s="82"/>
      <c r="E154" s="82"/>
      <c r="F154" s="82"/>
      <c r="G154" s="82"/>
    </row>
    <row r="155" spans="1:7" x14ac:dyDescent="0.2">
      <c r="A155" s="82"/>
      <c r="B155" s="82"/>
      <c r="C155" s="82"/>
      <c r="D155" s="82"/>
      <c r="E155" s="82"/>
      <c r="F155" s="82"/>
      <c r="G155" s="82"/>
    </row>
    <row r="156" spans="1:7" x14ac:dyDescent="0.2">
      <c r="A156" s="82"/>
      <c r="B156" s="82"/>
      <c r="C156" s="82"/>
      <c r="D156" s="82"/>
      <c r="E156" s="82"/>
      <c r="F156" s="82"/>
      <c r="G156" s="82"/>
    </row>
    <row r="157" spans="1:7" x14ac:dyDescent="0.2">
      <c r="A157" s="82"/>
      <c r="B157" s="82"/>
      <c r="C157" s="82"/>
      <c r="D157" s="82"/>
      <c r="E157" s="82"/>
      <c r="F157" s="82"/>
      <c r="G157" s="82"/>
    </row>
    <row r="158" spans="1:7" x14ac:dyDescent="0.2">
      <c r="A158" s="82"/>
      <c r="B158" s="82"/>
      <c r="C158" s="82"/>
      <c r="D158" s="82"/>
      <c r="E158" s="82"/>
      <c r="F158" s="82"/>
      <c r="G158" s="82"/>
    </row>
    <row r="159" spans="1:7" x14ac:dyDescent="0.2">
      <c r="A159" s="82"/>
      <c r="B159" s="82"/>
      <c r="C159" s="82"/>
      <c r="D159" s="82"/>
      <c r="E159" s="82"/>
      <c r="F159" s="82"/>
      <c r="G159" s="82"/>
    </row>
    <row r="160" spans="1:7" x14ac:dyDescent="0.2">
      <c r="A160" s="82"/>
      <c r="B160" s="82"/>
      <c r="C160" s="82"/>
      <c r="D160" s="82"/>
      <c r="E160" s="82"/>
      <c r="F160" s="82"/>
      <c r="G160" s="82"/>
    </row>
    <row r="161" spans="1:7" x14ac:dyDescent="0.2">
      <c r="A161" s="82"/>
      <c r="B161" s="82"/>
      <c r="C161" s="82"/>
      <c r="D161" s="82"/>
      <c r="E161" s="82"/>
      <c r="F161" s="82"/>
      <c r="G161" s="82"/>
    </row>
    <row r="162" spans="1:7" x14ac:dyDescent="0.2">
      <c r="A162" s="82"/>
      <c r="B162" s="82"/>
      <c r="C162" s="82"/>
      <c r="D162" s="82"/>
      <c r="E162" s="82"/>
      <c r="F162" s="82"/>
      <c r="G162" s="82"/>
    </row>
    <row r="163" spans="1:7" x14ac:dyDescent="0.2">
      <c r="A163" s="82"/>
      <c r="B163" s="82"/>
      <c r="C163" s="82"/>
      <c r="D163" s="82"/>
      <c r="E163" s="82"/>
      <c r="F163" s="82"/>
      <c r="G163" s="82"/>
    </row>
    <row r="164" spans="1:7" x14ac:dyDescent="0.2">
      <c r="A164" s="82"/>
      <c r="B164" s="82"/>
      <c r="C164" s="82"/>
      <c r="D164" s="82"/>
      <c r="E164" s="82"/>
      <c r="F164" s="82"/>
      <c r="G164" s="82"/>
    </row>
    <row r="165" spans="1:7" x14ac:dyDescent="0.2">
      <c r="A165" s="82"/>
      <c r="B165" s="82"/>
      <c r="C165" s="82"/>
      <c r="D165" s="82"/>
      <c r="E165" s="82"/>
      <c r="F165" s="82"/>
      <c r="G165" s="82"/>
    </row>
    <row r="166" spans="1:7" x14ac:dyDescent="0.2">
      <c r="A166" s="82"/>
      <c r="B166" s="82"/>
      <c r="C166" s="82"/>
      <c r="D166" s="82"/>
      <c r="E166" s="82"/>
      <c r="F166" s="82"/>
      <c r="G166" s="82"/>
    </row>
    <row r="167" spans="1:7" x14ac:dyDescent="0.2">
      <c r="A167" s="82"/>
      <c r="B167" s="82"/>
      <c r="C167" s="82"/>
      <c r="D167" s="82"/>
      <c r="E167" s="82"/>
      <c r="F167" s="82"/>
      <c r="G167" s="82"/>
    </row>
    <row r="168" spans="1:7" x14ac:dyDescent="0.2">
      <c r="A168" s="82"/>
      <c r="B168" s="82"/>
      <c r="C168" s="82"/>
      <c r="D168" s="82"/>
      <c r="E168" s="82"/>
      <c r="F168" s="82"/>
      <c r="G168" s="82"/>
    </row>
    <row r="169" spans="1:7" x14ac:dyDescent="0.2">
      <c r="A169" s="82"/>
      <c r="B169" s="82"/>
      <c r="C169" s="82"/>
      <c r="D169" s="82"/>
      <c r="E169" s="82"/>
      <c r="F169" s="82"/>
      <c r="G169" s="82"/>
    </row>
    <row r="170" spans="1:7" x14ac:dyDescent="0.2">
      <c r="A170" s="82"/>
      <c r="B170" s="82"/>
      <c r="C170" s="82"/>
      <c r="D170" s="82"/>
      <c r="E170" s="82"/>
      <c r="F170" s="82"/>
      <c r="G170" s="82"/>
    </row>
    <row r="171" spans="1:7" x14ac:dyDescent="0.2">
      <c r="A171" s="82"/>
      <c r="B171" s="82"/>
      <c r="C171" s="82"/>
      <c r="D171" s="82"/>
      <c r="E171" s="82"/>
      <c r="F171" s="82"/>
      <c r="G171" s="82"/>
    </row>
    <row r="172" spans="1:7" x14ac:dyDescent="0.2">
      <c r="A172" s="82"/>
      <c r="B172" s="82"/>
      <c r="C172" s="82"/>
      <c r="D172" s="82"/>
      <c r="E172" s="82"/>
      <c r="F172" s="82"/>
      <c r="G172" s="82"/>
    </row>
    <row r="173" spans="1:7" x14ac:dyDescent="0.2">
      <c r="A173" s="82"/>
      <c r="B173" s="82"/>
      <c r="C173" s="82"/>
      <c r="D173" s="82"/>
      <c r="E173" s="82"/>
      <c r="F173" s="82"/>
      <c r="G173" s="82"/>
    </row>
    <row r="174" spans="1:7" x14ac:dyDescent="0.2">
      <c r="A174" s="82"/>
      <c r="B174" s="82"/>
      <c r="C174" s="82"/>
      <c r="D174" s="82"/>
      <c r="E174" s="82"/>
      <c r="F174" s="82"/>
      <c r="G174" s="82"/>
    </row>
    <row r="175" spans="1:7" x14ac:dyDescent="0.2">
      <c r="A175" s="82"/>
      <c r="B175" s="82"/>
      <c r="C175" s="82"/>
      <c r="D175" s="82"/>
      <c r="E175" s="82"/>
      <c r="F175" s="82"/>
      <c r="G175" s="82"/>
    </row>
    <row r="176" spans="1:7" x14ac:dyDescent="0.2">
      <c r="A176" s="82"/>
      <c r="B176" s="82"/>
      <c r="C176" s="82"/>
      <c r="D176" s="82"/>
      <c r="E176" s="82"/>
      <c r="F176" s="82"/>
      <c r="G176" s="82"/>
    </row>
    <row r="177" spans="1:7" x14ac:dyDescent="0.2">
      <c r="A177" s="82"/>
      <c r="B177" s="82"/>
      <c r="C177" s="82"/>
      <c r="D177" s="82"/>
      <c r="E177" s="82"/>
      <c r="F177" s="82"/>
      <c r="G177" s="82"/>
    </row>
    <row r="178" spans="1:7" x14ac:dyDescent="0.2">
      <c r="A178" s="82"/>
      <c r="B178" s="82"/>
      <c r="C178" s="82"/>
      <c r="D178" s="82"/>
      <c r="E178" s="82"/>
      <c r="F178" s="82"/>
      <c r="G178" s="82"/>
    </row>
    <row r="179" spans="1:7" x14ac:dyDescent="0.2">
      <c r="A179" s="82"/>
      <c r="B179" s="82"/>
      <c r="C179" s="82"/>
      <c r="D179" s="82"/>
      <c r="E179" s="82"/>
      <c r="F179" s="82"/>
      <c r="G179" s="82"/>
    </row>
    <row r="180" spans="1:7" x14ac:dyDescent="0.2">
      <c r="A180" s="82"/>
      <c r="B180" s="82"/>
      <c r="C180" s="82"/>
      <c r="D180" s="82"/>
      <c r="E180" s="82"/>
      <c r="F180" s="82"/>
      <c r="G180" s="82"/>
    </row>
    <row r="181" spans="1:7" x14ac:dyDescent="0.2">
      <c r="A181" s="82"/>
      <c r="B181" s="82"/>
      <c r="C181" s="82"/>
      <c r="D181" s="82"/>
      <c r="E181" s="82"/>
      <c r="F181" s="82"/>
      <c r="G181" s="82"/>
    </row>
    <row r="182" spans="1:7" x14ac:dyDescent="0.2">
      <c r="A182" s="82"/>
      <c r="B182" s="82"/>
      <c r="C182" s="82"/>
      <c r="D182" s="82"/>
      <c r="E182" s="82"/>
      <c r="F182" s="82"/>
      <c r="G182" s="82"/>
    </row>
    <row r="183" spans="1:7" x14ac:dyDescent="0.2">
      <c r="A183" s="82"/>
      <c r="B183" s="82"/>
      <c r="C183" s="82"/>
      <c r="D183" s="82"/>
      <c r="E183" s="82"/>
      <c r="F183" s="82"/>
      <c r="G183" s="82"/>
    </row>
    <row r="184" spans="1:7" x14ac:dyDescent="0.2">
      <c r="A184" s="82"/>
      <c r="B184" s="82"/>
      <c r="C184" s="82"/>
      <c r="D184" s="82"/>
      <c r="E184" s="82"/>
      <c r="F184" s="82"/>
      <c r="G184" s="82"/>
    </row>
    <row r="185" spans="1:7" x14ac:dyDescent="0.2">
      <c r="A185" s="82"/>
      <c r="B185" s="82"/>
      <c r="C185" s="82"/>
      <c r="D185" s="82"/>
      <c r="E185" s="82"/>
      <c r="F185" s="82"/>
      <c r="G185" s="82"/>
    </row>
    <row r="186" spans="1:7" x14ac:dyDescent="0.2">
      <c r="A186" s="82"/>
      <c r="B186" s="82"/>
      <c r="C186" s="82"/>
      <c r="D186" s="82"/>
      <c r="E186" s="82"/>
      <c r="F186" s="82"/>
      <c r="G186" s="82"/>
    </row>
    <row r="187" spans="1:7" x14ac:dyDescent="0.2">
      <c r="A187" s="82"/>
      <c r="B187" s="82"/>
      <c r="C187" s="82"/>
      <c r="D187" s="82"/>
      <c r="E187" s="82"/>
      <c r="F187" s="82"/>
      <c r="G187" s="82"/>
    </row>
    <row r="188" spans="1:7" x14ac:dyDescent="0.2">
      <c r="A188" s="82"/>
      <c r="B188" s="82"/>
      <c r="C188" s="82"/>
      <c r="D188" s="82"/>
      <c r="E188" s="82"/>
      <c r="F188" s="82"/>
      <c r="G188" s="82"/>
    </row>
    <row r="189" spans="1:7" x14ac:dyDescent="0.2">
      <c r="A189" s="82"/>
      <c r="B189" s="82"/>
      <c r="C189" s="82"/>
      <c r="D189" s="82"/>
      <c r="E189" s="82"/>
      <c r="F189" s="82"/>
      <c r="G189" s="82"/>
    </row>
    <row r="190" spans="1:7" x14ac:dyDescent="0.2">
      <c r="A190" s="82"/>
      <c r="B190" s="82"/>
      <c r="C190" s="82"/>
      <c r="D190" s="82"/>
      <c r="E190" s="82"/>
      <c r="F190" s="82"/>
      <c r="G190" s="82"/>
    </row>
    <row r="191" spans="1:7" x14ac:dyDescent="0.2">
      <c r="A191" s="82"/>
      <c r="B191" s="82"/>
      <c r="C191" s="82"/>
      <c r="D191" s="82"/>
      <c r="E191" s="82"/>
      <c r="F191" s="82"/>
      <c r="G191" s="82"/>
    </row>
    <row r="192" spans="1:7" x14ac:dyDescent="0.2">
      <c r="A192" s="82"/>
      <c r="B192" s="82"/>
      <c r="C192" s="82"/>
      <c r="D192" s="82"/>
      <c r="E192" s="82"/>
      <c r="F192" s="82"/>
      <c r="G192" s="82"/>
    </row>
    <row r="193" spans="1:7" x14ac:dyDescent="0.2">
      <c r="A193" s="82"/>
      <c r="B193" s="82"/>
      <c r="C193" s="82"/>
      <c r="D193" s="82"/>
      <c r="E193" s="82"/>
      <c r="F193" s="82"/>
      <c r="G193" s="82"/>
    </row>
    <row r="194" spans="1:7" x14ac:dyDescent="0.2">
      <c r="A194" s="82"/>
      <c r="B194" s="82"/>
      <c r="C194" s="82"/>
      <c r="D194" s="82"/>
      <c r="E194" s="82"/>
      <c r="F194" s="82"/>
      <c r="G194" s="82"/>
    </row>
    <row r="195" spans="1:7" x14ac:dyDescent="0.2">
      <c r="A195" s="82"/>
      <c r="B195" s="82"/>
      <c r="C195" s="82"/>
      <c r="D195" s="82"/>
      <c r="E195" s="82"/>
      <c r="F195" s="82"/>
      <c r="G195" s="82"/>
    </row>
    <row r="196" spans="1:7" x14ac:dyDescent="0.2">
      <c r="A196" s="82"/>
      <c r="B196" s="82"/>
      <c r="C196" s="82"/>
      <c r="D196" s="82"/>
      <c r="E196" s="82"/>
      <c r="F196" s="82"/>
      <c r="G196" s="82"/>
    </row>
    <row r="197" spans="1:7" x14ac:dyDescent="0.2">
      <c r="A197" s="82"/>
      <c r="B197" s="82"/>
      <c r="C197" s="82"/>
      <c r="D197" s="82"/>
      <c r="E197" s="82"/>
      <c r="F197" s="82"/>
      <c r="G197" s="82"/>
    </row>
    <row r="198" spans="1:7" x14ac:dyDescent="0.2">
      <c r="A198" s="82"/>
      <c r="B198" s="82"/>
      <c r="C198" s="82"/>
      <c r="D198" s="82"/>
      <c r="E198" s="82"/>
      <c r="F198" s="82"/>
      <c r="G198" s="82"/>
    </row>
    <row r="199" spans="1:7" x14ac:dyDescent="0.2">
      <c r="A199" s="82"/>
      <c r="B199" s="82"/>
      <c r="C199" s="82"/>
      <c r="D199" s="82"/>
      <c r="E199" s="82"/>
      <c r="F199" s="82"/>
      <c r="G199" s="82"/>
    </row>
    <row r="200" spans="1:7" x14ac:dyDescent="0.2">
      <c r="A200" s="82"/>
      <c r="B200" s="82"/>
      <c r="C200" s="82"/>
      <c r="D200" s="82"/>
      <c r="E200" s="82"/>
      <c r="F200" s="82"/>
      <c r="G200" s="82"/>
    </row>
    <row r="201" spans="1:7" x14ac:dyDescent="0.2">
      <c r="A201" s="82"/>
      <c r="B201" s="82"/>
      <c r="C201" s="82"/>
      <c r="D201" s="82"/>
      <c r="E201" s="82"/>
      <c r="F201" s="82"/>
      <c r="G201" s="82"/>
    </row>
    <row r="202" spans="1:7" x14ac:dyDescent="0.2">
      <c r="A202" s="82"/>
      <c r="B202" s="82"/>
      <c r="C202" s="82"/>
      <c r="D202" s="82"/>
      <c r="E202" s="82"/>
      <c r="F202" s="82"/>
      <c r="G202" s="82"/>
    </row>
    <row r="203" spans="1:7" x14ac:dyDescent="0.2">
      <c r="A203" s="82"/>
      <c r="B203" s="82"/>
      <c r="C203" s="82"/>
      <c r="D203" s="82"/>
      <c r="E203" s="82"/>
      <c r="F203" s="82"/>
      <c r="G203" s="82"/>
    </row>
    <row r="204" spans="1:7" x14ac:dyDescent="0.2">
      <c r="A204" s="82"/>
      <c r="B204" s="82"/>
      <c r="C204" s="82"/>
      <c r="D204" s="82"/>
      <c r="E204" s="82"/>
      <c r="F204" s="82"/>
      <c r="G204" s="82"/>
    </row>
    <row r="205" spans="1:7" x14ac:dyDescent="0.2">
      <c r="A205" s="82"/>
      <c r="B205" s="82"/>
      <c r="C205" s="82"/>
      <c r="D205" s="82"/>
      <c r="E205" s="82"/>
      <c r="F205" s="82"/>
      <c r="G205" s="82"/>
    </row>
    <row r="206" spans="1:7" x14ac:dyDescent="0.2">
      <c r="A206" s="82"/>
      <c r="B206" s="82"/>
      <c r="C206" s="82"/>
      <c r="D206" s="82"/>
      <c r="E206" s="82"/>
      <c r="F206" s="82"/>
      <c r="G206" s="82"/>
    </row>
    <row r="207" spans="1:7" x14ac:dyDescent="0.2">
      <c r="A207" s="82"/>
      <c r="B207" s="82"/>
      <c r="C207" s="82"/>
      <c r="D207" s="82"/>
      <c r="E207" s="82"/>
      <c r="F207" s="82"/>
      <c r="G207" s="82"/>
    </row>
    <row r="208" spans="1:7" x14ac:dyDescent="0.2">
      <c r="A208" s="82"/>
      <c r="B208" s="82"/>
      <c r="C208" s="82"/>
      <c r="D208" s="82"/>
      <c r="E208" s="82"/>
      <c r="F208" s="82"/>
      <c r="G208" s="82"/>
    </row>
    <row r="209" spans="1:7" x14ac:dyDescent="0.2">
      <c r="A209" s="82"/>
      <c r="B209" s="82"/>
      <c r="C209" s="82"/>
      <c r="D209" s="82"/>
      <c r="E209" s="82"/>
      <c r="F209" s="82"/>
      <c r="G209" s="82"/>
    </row>
    <row r="210" spans="1:7" x14ac:dyDescent="0.2">
      <c r="A210" s="82"/>
      <c r="B210" s="82"/>
      <c r="C210" s="82"/>
      <c r="D210" s="82"/>
      <c r="E210" s="82"/>
      <c r="F210" s="82"/>
      <c r="G210" s="82"/>
    </row>
    <row r="211" spans="1:7" x14ac:dyDescent="0.2">
      <c r="A211" s="82"/>
      <c r="B211" s="82"/>
      <c r="C211" s="82"/>
      <c r="D211" s="82"/>
      <c r="E211" s="82"/>
      <c r="F211" s="82"/>
      <c r="G211" s="82"/>
    </row>
    <row r="212" spans="1:7" x14ac:dyDescent="0.2">
      <c r="A212" s="82"/>
      <c r="B212" s="82"/>
      <c r="C212" s="82"/>
      <c r="D212" s="82"/>
      <c r="E212" s="82"/>
      <c r="F212" s="82"/>
      <c r="G212" s="82"/>
    </row>
    <row r="213" spans="1:7" x14ac:dyDescent="0.2">
      <c r="A213" s="82"/>
      <c r="B213" s="82"/>
      <c r="C213" s="82"/>
      <c r="D213" s="82"/>
      <c r="E213" s="82"/>
      <c r="F213" s="82"/>
      <c r="G213" s="82"/>
    </row>
    <row r="214" spans="1:7" x14ac:dyDescent="0.2">
      <c r="A214" s="82"/>
      <c r="B214" s="82"/>
      <c r="C214" s="82"/>
      <c r="D214" s="82"/>
      <c r="E214" s="82"/>
      <c r="F214" s="82"/>
      <c r="G214" s="82"/>
    </row>
    <row r="215" spans="1:7" x14ac:dyDescent="0.2">
      <c r="A215" s="82"/>
      <c r="B215" s="82"/>
      <c r="C215" s="82"/>
      <c r="D215" s="82"/>
      <c r="E215" s="82"/>
      <c r="F215" s="82"/>
      <c r="G215" s="82"/>
    </row>
    <row r="216" spans="1:7" x14ac:dyDescent="0.2">
      <c r="A216" s="82"/>
      <c r="B216" s="82"/>
      <c r="C216" s="82"/>
      <c r="D216" s="82"/>
      <c r="E216" s="82"/>
      <c r="F216" s="82"/>
      <c r="G216" s="82"/>
    </row>
    <row r="217" spans="1:7" x14ac:dyDescent="0.2">
      <c r="A217" s="82"/>
      <c r="B217" s="82"/>
      <c r="C217" s="82"/>
      <c r="D217" s="82"/>
      <c r="E217" s="82"/>
      <c r="F217" s="82"/>
      <c r="G217" s="82"/>
    </row>
    <row r="218" spans="1:7" x14ac:dyDescent="0.2">
      <c r="A218" s="82"/>
      <c r="B218" s="82"/>
      <c r="C218" s="82"/>
      <c r="D218" s="82"/>
      <c r="E218" s="82"/>
      <c r="F218" s="82"/>
      <c r="G218" s="82"/>
    </row>
    <row r="219" spans="1:7" x14ac:dyDescent="0.2">
      <c r="A219" s="82"/>
      <c r="B219" s="82"/>
      <c r="C219" s="82"/>
      <c r="D219" s="82"/>
      <c r="E219" s="82"/>
      <c r="F219" s="82"/>
      <c r="G219" s="82"/>
    </row>
    <row r="220" spans="1:7" x14ac:dyDescent="0.2">
      <c r="A220" s="82"/>
      <c r="B220" s="82"/>
      <c r="C220" s="82"/>
      <c r="D220" s="82"/>
      <c r="E220" s="82"/>
      <c r="F220" s="82"/>
      <c r="G220" s="82"/>
    </row>
    <row r="221" spans="1:7" x14ac:dyDescent="0.2">
      <c r="A221" s="82"/>
      <c r="B221" s="82"/>
      <c r="C221" s="82"/>
      <c r="D221" s="82"/>
      <c r="E221" s="82"/>
      <c r="F221" s="82"/>
      <c r="G221" s="82"/>
    </row>
    <row r="222" spans="1:7" x14ac:dyDescent="0.2">
      <c r="A222" s="82"/>
      <c r="B222" s="82"/>
      <c r="C222" s="82"/>
      <c r="D222" s="82"/>
      <c r="E222" s="82"/>
      <c r="F222" s="82"/>
      <c r="G222" s="82"/>
    </row>
    <row r="223" spans="1:7" x14ac:dyDescent="0.2">
      <c r="A223" s="82"/>
      <c r="B223" s="82"/>
      <c r="C223" s="82"/>
      <c r="D223" s="82"/>
      <c r="E223" s="82"/>
      <c r="F223" s="82"/>
      <c r="G223" s="82"/>
    </row>
    <row r="224" spans="1:7" x14ac:dyDescent="0.2">
      <c r="A224" s="82"/>
      <c r="B224" s="82"/>
      <c r="C224" s="82"/>
      <c r="D224" s="82"/>
      <c r="E224" s="82"/>
      <c r="F224" s="82"/>
      <c r="G224" s="82"/>
    </row>
    <row r="225" spans="1:7" x14ac:dyDescent="0.2">
      <c r="A225" s="82"/>
      <c r="B225" s="82"/>
      <c r="C225" s="82"/>
      <c r="D225" s="82"/>
      <c r="E225" s="82"/>
      <c r="F225" s="82"/>
      <c r="G225" s="82"/>
    </row>
    <row r="226" spans="1:7" x14ac:dyDescent="0.2">
      <c r="A226" s="82"/>
      <c r="B226" s="82"/>
      <c r="C226" s="82"/>
      <c r="D226" s="82"/>
      <c r="E226" s="82"/>
      <c r="F226" s="82"/>
      <c r="G226" s="82"/>
    </row>
    <row r="227" spans="1:7" x14ac:dyDescent="0.2">
      <c r="A227" s="82"/>
      <c r="B227" s="82"/>
      <c r="C227" s="82"/>
      <c r="D227" s="82"/>
      <c r="E227" s="82"/>
      <c r="F227" s="82"/>
      <c r="G227" s="82"/>
    </row>
    <row r="228" spans="1:7" x14ac:dyDescent="0.2">
      <c r="A228" s="82"/>
      <c r="B228" s="82"/>
      <c r="C228" s="82"/>
      <c r="D228" s="82"/>
      <c r="E228" s="82"/>
      <c r="F228" s="82"/>
      <c r="G228" s="82"/>
    </row>
    <row r="229" spans="1:7" x14ac:dyDescent="0.2">
      <c r="A229" s="82"/>
      <c r="B229" s="82"/>
      <c r="C229" s="82"/>
      <c r="D229" s="82"/>
      <c r="E229" s="82"/>
      <c r="F229" s="82"/>
      <c r="G229" s="82"/>
    </row>
    <row r="230" spans="1:7" x14ac:dyDescent="0.2">
      <c r="A230" s="82"/>
      <c r="B230" s="82"/>
      <c r="C230" s="82"/>
      <c r="D230" s="82"/>
      <c r="E230" s="82"/>
      <c r="F230" s="82"/>
      <c r="G230" s="82"/>
    </row>
    <row r="231" spans="1:7" x14ac:dyDescent="0.2">
      <c r="A231" s="82"/>
      <c r="B231" s="82"/>
      <c r="C231" s="82"/>
      <c r="D231" s="82"/>
      <c r="E231" s="82"/>
      <c r="F231" s="82"/>
      <c r="G231" s="82"/>
    </row>
    <row r="232" spans="1:7" x14ac:dyDescent="0.2">
      <c r="A232" s="82"/>
      <c r="B232" s="82"/>
      <c r="C232" s="82"/>
      <c r="D232" s="82"/>
      <c r="E232" s="82"/>
      <c r="F232" s="82"/>
      <c r="G232" s="82"/>
    </row>
    <row r="233" spans="1:7" x14ac:dyDescent="0.2">
      <c r="A233" s="82"/>
      <c r="B233" s="82"/>
      <c r="C233" s="82"/>
      <c r="D233" s="82"/>
      <c r="E233" s="82"/>
      <c r="F233" s="82"/>
      <c r="G233" s="82"/>
    </row>
    <row r="234" spans="1:7" x14ac:dyDescent="0.2">
      <c r="A234" s="82"/>
      <c r="B234" s="82"/>
      <c r="C234" s="82"/>
      <c r="D234" s="82"/>
      <c r="E234" s="82"/>
      <c r="F234" s="82"/>
      <c r="G234" s="82"/>
    </row>
    <row r="235" spans="1:7" x14ac:dyDescent="0.2">
      <c r="A235" s="82"/>
      <c r="B235" s="82"/>
      <c r="C235" s="82"/>
      <c r="D235" s="82"/>
      <c r="E235" s="82"/>
      <c r="F235" s="82"/>
      <c r="G235" s="82"/>
    </row>
    <row r="236" spans="1:7" x14ac:dyDescent="0.2">
      <c r="A236" s="82"/>
      <c r="B236" s="82"/>
      <c r="C236" s="82"/>
      <c r="D236" s="82"/>
      <c r="E236" s="82"/>
      <c r="F236" s="82"/>
      <c r="G236" s="82"/>
    </row>
    <row r="237" spans="1:7" x14ac:dyDescent="0.2">
      <c r="A237" s="82"/>
      <c r="B237" s="82"/>
      <c r="C237" s="82"/>
      <c r="D237" s="82"/>
      <c r="E237" s="82"/>
      <c r="F237" s="82"/>
      <c r="G237" s="82"/>
    </row>
    <row r="238" spans="1:7" x14ac:dyDescent="0.2">
      <c r="A238" s="82"/>
      <c r="B238" s="82"/>
      <c r="C238" s="82"/>
      <c r="D238" s="82"/>
      <c r="E238" s="82"/>
      <c r="F238" s="82"/>
      <c r="G238" s="82"/>
    </row>
    <row r="239" spans="1:7" x14ac:dyDescent="0.2">
      <c r="A239" s="82"/>
      <c r="B239" s="82"/>
      <c r="C239" s="82"/>
      <c r="D239" s="82"/>
      <c r="E239" s="82"/>
      <c r="F239" s="82"/>
      <c r="G239" s="82"/>
    </row>
    <row r="240" spans="1:7" x14ac:dyDescent="0.2">
      <c r="A240" s="82"/>
      <c r="B240" s="82"/>
      <c r="C240" s="82"/>
      <c r="D240" s="82"/>
      <c r="E240" s="82"/>
      <c r="F240" s="82"/>
      <c r="G240" s="82"/>
    </row>
    <row r="241" spans="1:7" x14ac:dyDescent="0.2">
      <c r="A241" s="82"/>
      <c r="B241" s="82"/>
      <c r="C241" s="82"/>
      <c r="D241" s="82"/>
      <c r="E241" s="82"/>
      <c r="F241" s="82"/>
      <c r="G241" s="82"/>
    </row>
    <row r="242" spans="1:7" x14ac:dyDescent="0.2">
      <c r="A242" s="82"/>
      <c r="B242" s="82"/>
      <c r="C242" s="82"/>
      <c r="D242" s="82"/>
      <c r="E242" s="82"/>
      <c r="F242" s="82"/>
      <c r="G242" s="82"/>
    </row>
    <row r="243" spans="1:7" x14ac:dyDescent="0.2">
      <c r="A243" s="82"/>
      <c r="B243" s="82"/>
      <c r="C243" s="82"/>
      <c r="D243" s="82"/>
      <c r="E243" s="82"/>
      <c r="F243" s="82"/>
      <c r="G243" s="82"/>
    </row>
    <row r="244" spans="1:7" x14ac:dyDescent="0.2">
      <c r="A244" s="82"/>
      <c r="B244" s="82"/>
      <c r="C244" s="82"/>
      <c r="D244" s="82"/>
      <c r="E244" s="82"/>
      <c r="F244" s="82"/>
      <c r="G244" s="82"/>
    </row>
    <row r="245" spans="1:7" x14ac:dyDescent="0.2">
      <c r="A245" s="82"/>
      <c r="B245" s="82"/>
      <c r="C245" s="82"/>
      <c r="D245" s="82"/>
      <c r="E245" s="82"/>
      <c r="F245" s="82"/>
      <c r="G245" s="82"/>
    </row>
    <row r="246" spans="1:7" x14ac:dyDescent="0.2">
      <c r="A246" s="82"/>
      <c r="B246" s="82"/>
      <c r="C246" s="82"/>
      <c r="D246" s="82"/>
      <c r="E246" s="82"/>
      <c r="F246" s="82"/>
      <c r="G246" s="82"/>
    </row>
    <row r="247" spans="1:7" x14ac:dyDescent="0.2">
      <c r="A247" s="82"/>
      <c r="B247" s="82"/>
      <c r="C247" s="82"/>
      <c r="D247" s="82"/>
      <c r="E247" s="82"/>
      <c r="F247" s="82"/>
      <c r="G247" s="82"/>
    </row>
    <row r="248" spans="1:7" x14ac:dyDescent="0.2">
      <c r="A248" s="82"/>
      <c r="B248" s="82"/>
      <c r="C248" s="82"/>
      <c r="D248" s="82"/>
      <c r="E248" s="82"/>
      <c r="F248" s="82"/>
      <c r="G248" s="82"/>
    </row>
    <row r="249" spans="1:7" x14ac:dyDescent="0.2">
      <c r="A249" s="82"/>
      <c r="B249" s="82"/>
      <c r="C249" s="82"/>
      <c r="D249" s="82"/>
      <c r="E249" s="82"/>
      <c r="F249" s="82"/>
      <c r="G249" s="82"/>
    </row>
    <row r="250" spans="1:7" x14ac:dyDescent="0.2">
      <c r="A250" s="82"/>
      <c r="B250" s="82"/>
      <c r="C250" s="82"/>
      <c r="D250" s="82"/>
      <c r="E250" s="82"/>
      <c r="F250" s="82"/>
      <c r="G250" s="82"/>
    </row>
    <row r="251" spans="1:7" x14ac:dyDescent="0.2">
      <c r="A251" s="82"/>
      <c r="B251" s="82"/>
      <c r="C251" s="82"/>
      <c r="D251" s="82"/>
      <c r="E251" s="82"/>
      <c r="F251" s="82"/>
      <c r="G251" s="82"/>
    </row>
    <row r="252" spans="1:7" x14ac:dyDescent="0.2">
      <c r="A252" s="82"/>
      <c r="B252" s="82"/>
      <c r="C252" s="82"/>
      <c r="D252" s="82"/>
      <c r="E252" s="82"/>
      <c r="F252" s="82"/>
      <c r="G252" s="82"/>
    </row>
    <row r="253" spans="1:7" x14ac:dyDescent="0.2">
      <c r="A253" s="82"/>
      <c r="B253" s="82"/>
      <c r="C253" s="82"/>
      <c r="D253" s="82"/>
      <c r="E253" s="82"/>
      <c r="F253" s="82"/>
      <c r="G253" s="82"/>
    </row>
    <row r="254" spans="1:7" x14ac:dyDescent="0.2">
      <c r="A254" s="82"/>
      <c r="B254" s="82"/>
      <c r="C254" s="82"/>
      <c r="D254" s="82"/>
      <c r="E254" s="82"/>
      <c r="F254" s="82"/>
      <c r="G254" s="82"/>
    </row>
    <row r="255" spans="1:7" x14ac:dyDescent="0.2">
      <c r="A255" s="82"/>
      <c r="B255" s="82"/>
      <c r="C255" s="82"/>
      <c r="D255" s="82"/>
      <c r="E255" s="82"/>
      <c r="F255" s="82"/>
      <c r="G255" s="82"/>
    </row>
    <row r="256" spans="1:7" x14ac:dyDescent="0.2">
      <c r="A256" s="82"/>
      <c r="B256" s="82"/>
      <c r="C256" s="82"/>
      <c r="D256" s="82"/>
      <c r="E256" s="82"/>
      <c r="F256" s="82"/>
      <c r="G256" s="82"/>
    </row>
    <row r="257" spans="1:7" x14ac:dyDescent="0.2">
      <c r="A257" s="82"/>
      <c r="B257" s="82"/>
      <c r="C257" s="82"/>
      <c r="D257" s="82"/>
      <c r="E257" s="82"/>
      <c r="F257" s="82"/>
      <c r="G257" s="82"/>
    </row>
    <row r="258" spans="1:7" x14ac:dyDescent="0.2">
      <c r="A258" s="82"/>
      <c r="B258" s="82"/>
      <c r="C258" s="82"/>
      <c r="D258" s="82"/>
      <c r="E258" s="82"/>
      <c r="F258" s="82"/>
      <c r="G258" s="82"/>
    </row>
    <row r="259" spans="1:7" x14ac:dyDescent="0.2">
      <c r="A259" s="82"/>
      <c r="B259" s="82"/>
      <c r="C259" s="82"/>
      <c r="D259" s="82"/>
      <c r="E259" s="82"/>
      <c r="F259" s="82"/>
      <c r="G259" s="82"/>
    </row>
    <row r="260" spans="1:7" x14ac:dyDescent="0.2">
      <c r="A260" s="82"/>
      <c r="B260" s="82"/>
      <c r="C260" s="82"/>
      <c r="D260" s="82"/>
      <c r="E260" s="82"/>
      <c r="F260" s="82"/>
      <c r="G260" s="82"/>
    </row>
    <row r="261" spans="1:7" x14ac:dyDescent="0.2">
      <c r="A261" s="82"/>
      <c r="B261" s="82"/>
      <c r="C261" s="82"/>
      <c r="D261" s="82"/>
      <c r="E261" s="82"/>
      <c r="F261" s="82"/>
      <c r="G261" s="82"/>
    </row>
    <row r="262" spans="1:7" x14ac:dyDescent="0.2">
      <c r="A262" s="82"/>
      <c r="B262" s="82"/>
      <c r="C262" s="82"/>
      <c r="D262" s="82"/>
      <c r="E262" s="82"/>
      <c r="F262" s="82"/>
      <c r="G262" s="82"/>
    </row>
    <row r="263" spans="1:7" x14ac:dyDescent="0.2">
      <c r="A263" s="82"/>
      <c r="B263" s="82"/>
      <c r="C263" s="82"/>
      <c r="D263" s="82"/>
      <c r="E263" s="82"/>
      <c r="F263" s="82"/>
      <c r="G263" s="82"/>
    </row>
    <row r="264" spans="1:7" x14ac:dyDescent="0.2">
      <c r="A264" s="82"/>
      <c r="B264" s="82"/>
      <c r="C264" s="82"/>
      <c r="D264" s="82"/>
      <c r="E264" s="82"/>
      <c r="F264" s="82"/>
      <c r="G264" s="82"/>
    </row>
    <row r="265" spans="1:7" x14ac:dyDescent="0.2">
      <c r="A265" s="82"/>
      <c r="B265" s="82"/>
      <c r="C265" s="82"/>
      <c r="D265" s="82"/>
      <c r="E265" s="82"/>
      <c r="F265" s="82"/>
      <c r="G265" s="82"/>
    </row>
    <row r="266" spans="1:7" x14ac:dyDescent="0.2">
      <c r="A266" s="82"/>
      <c r="B266" s="82"/>
      <c r="C266" s="82"/>
      <c r="D266" s="82"/>
      <c r="E266" s="82"/>
      <c r="F266" s="82"/>
      <c r="G266" s="82"/>
    </row>
    <row r="267" spans="1:7" x14ac:dyDescent="0.2">
      <c r="A267" s="82"/>
      <c r="B267" s="82"/>
      <c r="C267" s="82"/>
      <c r="D267" s="82"/>
      <c r="E267" s="82"/>
      <c r="F267" s="82"/>
      <c r="G267" s="82"/>
    </row>
    <row r="268" spans="1:7" x14ac:dyDescent="0.2">
      <c r="A268" s="82"/>
      <c r="B268" s="82"/>
      <c r="C268" s="82"/>
      <c r="D268" s="82"/>
      <c r="E268" s="82"/>
      <c r="F268" s="82"/>
      <c r="G268" s="82"/>
    </row>
    <row r="269" spans="1:7" x14ac:dyDescent="0.2">
      <c r="A269" s="82"/>
      <c r="B269" s="82"/>
      <c r="C269" s="82"/>
      <c r="D269" s="82"/>
      <c r="E269" s="82"/>
      <c r="F269" s="82"/>
      <c r="G269" s="82"/>
    </row>
    <row r="270" spans="1:7" x14ac:dyDescent="0.2">
      <c r="A270" s="82"/>
      <c r="B270" s="82"/>
      <c r="C270" s="82"/>
      <c r="D270" s="82"/>
      <c r="E270" s="82"/>
      <c r="F270" s="82"/>
      <c r="G270" s="82"/>
    </row>
    <row r="271" spans="1:7" x14ac:dyDescent="0.2">
      <c r="A271" s="82"/>
      <c r="B271" s="82"/>
      <c r="C271" s="82"/>
      <c r="D271" s="82"/>
      <c r="E271" s="82"/>
      <c r="F271" s="82"/>
      <c r="G271" s="82"/>
    </row>
    <row r="272" spans="1:7" x14ac:dyDescent="0.2">
      <c r="A272" s="82"/>
      <c r="B272" s="82"/>
      <c r="C272" s="82"/>
      <c r="D272" s="82"/>
      <c r="E272" s="82"/>
      <c r="F272" s="82"/>
      <c r="G272" s="82"/>
    </row>
    <row r="273" spans="1:7" x14ac:dyDescent="0.2">
      <c r="A273" s="82"/>
      <c r="B273" s="82"/>
      <c r="C273" s="82"/>
      <c r="D273" s="82"/>
      <c r="E273" s="82"/>
      <c r="F273" s="82"/>
      <c r="G273" s="82"/>
    </row>
    <row r="274" spans="1:7" x14ac:dyDescent="0.2">
      <c r="A274" s="82"/>
      <c r="B274" s="82"/>
      <c r="C274" s="82"/>
      <c r="D274" s="82"/>
      <c r="E274" s="82"/>
      <c r="F274" s="82"/>
      <c r="G274" s="82"/>
    </row>
    <row r="275" spans="1:7" x14ac:dyDescent="0.2">
      <c r="A275" s="82"/>
      <c r="B275" s="82"/>
      <c r="C275" s="82"/>
      <c r="D275" s="82"/>
      <c r="E275" s="82"/>
      <c r="F275" s="82"/>
      <c r="G275" s="82"/>
    </row>
    <row r="276" spans="1:7" x14ac:dyDescent="0.2">
      <c r="A276" s="82"/>
      <c r="B276" s="82"/>
      <c r="C276" s="82"/>
      <c r="D276" s="82"/>
      <c r="E276" s="82"/>
      <c r="F276" s="82"/>
      <c r="G276" s="82"/>
    </row>
    <row r="277" spans="1:7" x14ac:dyDescent="0.2">
      <c r="A277" s="82"/>
      <c r="B277" s="82"/>
      <c r="C277" s="82"/>
      <c r="D277" s="82"/>
      <c r="E277" s="82"/>
      <c r="F277" s="82"/>
      <c r="G277" s="82"/>
    </row>
    <row r="278" spans="1:7" x14ac:dyDescent="0.2">
      <c r="A278" s="82"/>
      <c r="B278" s="82"/>
      <c r="C278" s="82"/>
      <c r="D278" s="82"/>
      <c r="E278" s="82"/>
      <c r="F278" s="82"/>
      <c r="G278" s="82"/>
    </row>
    <row r="279" spans="1:7" x14ac:dyDescent="0.2">
      <c r="A279" s="82"/>
      <c r="B279" s="82"/>
      <c r="C279" s="82"/>
      <c r="D279" s="82"/>
      <c r="E279" s="82"/>
      <c r="F279" s="82"/>
      <c r="G279" s="82"/>
    </row>
    <row r="280" spans="1:7" x14ac:dyDescent="0.2">
      <c r="A280" s="82"/>
      <c r="B280" s="82"/>
      <c r="C280" s="82"/>
      <c r="D280" s="82"/>
      <c r="E280" s="82"/>
      <c r="F280" s="82"/>
      <c r="G280" s="82"/>
    </row>
    <row r="281" spans="1:7" x14ac:dyDescent="0.2">
      <c r="A281" s="82"/>
      <c r="B281" s="82"/>
      <c r="C281" s="82"/>
      <c r="D281" s="82"/>
      <c r="E281" s="82"/>
      <c r="F281" s="82"/>
      <c r="G281" s="82"/>
    </row>
    <row r="282" spans="1:7" x14ac:dyDescent="0.2">
      <c r="A282" s="82"/>
      <c r="B282" s="82"/>
      <c r="C282" s="82"/>
      <c r="D282" s="82"/>
      <c r="E282" s="82"/>
      <c r="F282" s="82"/>
      <c r="G282" s="82"/>
    </row>
    <row r="283" spans="1:7" x14ac:dyDescent="0.2">
      <c r="A283" s="82"/>
      <c r="B283" s="82"/>
      <c r="C283" s="82"/>
      <c r="D283" s="82"/>
      <c r="E283" s="82"/>
      <c r="F283" s="82"/>
      <c r="G283" s="82"/>
    </row>
    <row r="284" spans="1:7" x14ac:dyDescent="0.2">
      <c r="A284" s="82"/>
      <c r="B284" s="82"/>
      <c r="C284" s="82"/>
      <c r="D284" s="82"/>
      <c r="E284" s="82"/>
      <c r="F284" s="82"/>
      <c r="G284" s="82"/>
    </row>
    <row r="285" spans="1:7" x14ac:dyDescent="0.2">
      <c r="A285" s="82"/>
      <c r="B285" s="82"/>
      <c r="C285" s="82"/>
      <c r="D285" s="82"/>
      <c r="E285" s="82"/>
      <c r="F285" s="82"/>
      <c r="G285" s="82"/>
    </row>
    <row r="286" spans="1:7" x14ac:dyDescent="0.2">
      <c r="A286" s="82"/>
      <c r="B286" s="82"/>
      <c r="C286" s="82"/>
      <c r="D286" s="82"/>
      <c r="E286" s="82"/>
      <c r="F286" s="82"/>
      <c r="G286" s="82"/>
    </row>
    <row r="287" spans="1:7" x14ac:dyDescent="0.2">
      <c r="A287" s="82"/>
      <c r="B287" s="82"/>
      <c r="C287" s="82"/>
      <c r="D287" s="82"/>
      <c r="E287" s="82"/>
      <c r="F287" s="82"/>
      <c r="G287" s="82"/>
    </row>
    <row r="288" spans="1:7" x14ac:dyDescent="0.2">
      <c r="A288" s="82"/>
      <c r="B288" s="82"/>
      <c r="C288" s="82"/>
      <c r="D288" s="82"/>
      <c r="E288" s="82"/>
      <c r="F288" s="82"/>
      <c r="G288" s="82"/>
    </row>
    <row r="289" spans="1:7" x14ac:dyDescent="0.2">
      <c r="A289" s="82"/>
      <c r="B289" s="82"/>
      <c r="C289" s="82"/>
      <c r="D289" s="82"/>
      <c r="E289" s="82"/>
      <c r="F289" s="82"/>
      <c r="G289" s="82"/>
    </row>
    <row r="290" spans="1:7" x14ac:dyDescent="0.2">
      <c r="A290" s="82"/>
      <c r="B290" s="82"/>
      <c r="C290" s="82"/>
      <c r="D290" s="82"/>
      <c r="E290" s="82"/>
      <c r="F290" s="82"/>
      <c r="G290" s="82"/>
    </row>
    <row r="291" spans="1:7" x14ac:dyDescent="0.2">
      <c r="A291" s="82"/>
      <c r="B291" s="82"/>
      <c r="C291" s="82"/>
      <c r="D291" s="82"/>
      <c r="E291" s="82"/>
      <c r="F291" s="82"/>
      <c r="G291" s="82"/>
    </row>
    <row r="292" spans="1:7" x14ac:dyDescent="0.2">
      <c r="A292" s="82"/>
      <c r="B292" s="82"/>
      <c r="C292" s="82"/>
      <c r="D292" s="82"/>
      <c r="E292" s="82"/>
      <c r="F292" s="82"/>
      <c r="G292" s="82"/>
    </row>
    <row r="293" spans="1:7" x14ac:dyDescent="0.2">
      <c r="A293" s="82"/>
      <c r="B293" s="82"/>
      <c r="C293" s="82"/>
      <c r="D293" s="82"/>
      <c r="E293" s="82"/>
      <c r="F293" s="82"/>
      <c r="G293" s="82"/>
    </row>
    <row r="294" spans="1:7" x14ac:dyDescent="0.2">
      <c r="A294" s="82"/>
      <c r="B294" s="82"/>
      <c r="C294" s="82"/>
      <c r="D294" s="82"/>
      <c r="E294" s="82"/>
      <c r="F294" s="82"/>
      <c r="G294" s="82"/>
    </row>
    <row r="295" spans="1:7" x14ac:dyDescent="0.2">
      <c r="A295" s="82"/>
      <c r="B295" s="82"/>
      <c r="C295" s="82"/>
      <c r="D295" s="82"/>
      <c r="E295" s="82"/>
      <c r="F295" s="82"/>
      <c r="G295" s="82"/>
    </row>
    <row r="296" spans="1:7" x14ac:dyDescent="0.2">
      <c r="A296" s="82"/>
      <c r="B296" s="82"/>
      <c r="C296" s="82"/>
      <c r="D296" s="82"/>
      <c r="E296" s="82"/>
      <c r="F296" s="82"/>
      <c r="G296" s="82"/>
    </row>
    <row r="297" spans="1:7" x14ac:dyDescent="0.2">
      <c r="A297" s="82"/>
      <c r="B297" s="82"/>
      <c r="C297" s="82"/>
      <c r="D297" s="82"/>
      <c r="E297" s="82"/>
      <c r="F297" s="82"/>
      <c r="G297" s="82"/>
    </row>
    <row r="298" spans="1:7" x14ac:dyDescent="0.2">
      <c r="A298" s="82"/>
      <c r="B298" s="82"/>
      <c r="C298" s="82"/>
      <c r="D298" s="82"/>
      <c r="E298" s="82"/>
      <c r="F298" s="82"/>
      <c r="G298" s="82"/>
    </row>
    <row r="299" spans="1:7" x14ac:dyDescent="0.2">
      <c r="A299" s="82"/>
      <c r="B299" s="82"/>
      <c r="C299" s="82"/>
      <c r="D299" s="82"/>
      <c r="E299" s="82"/>
      <c r="F299" s="82"/>
      <c r="G299" s="82"/>
    </row>
    <row r="300" spans="1:7" x14ac:dyDescent="0.2">
      <c r="A300" s="82"/>
      <c r="B300" s="82"/>
      <c r="C300" s="82"/>
      <c r="D300" s="82"/>
      <c r="E300" s="82"/>
      <c r="F300" s="82"/>
      <c r="G300" s="82"/>
    </row>
    <row r="301" spans="1:7" x14ac:dyDescent="0.2">
      <c r="A301" s="82"/>
      <c r="B301" s="82"/>
      <c r="C301" s="82"/>
      <c r="D301" s="82"/>
      <c r="E301" s="82"/>
      <c r="F301" s="82"/>
      <c r="G301" s="82"/>
    </row>
    <row r="302" spans="1:7" x14ac:dyDescent="0.2">
      <c r="A302" s="82"/>
      <c r="B302" s="82"/>
      <c r="C302" s="82"/>
      <c r="D302" s="82"/>
      <c r="E302" s="82"/>
      <c r="F302" s="82"/>
      <c r="G302" s="82"/>
    </row>
    <row r="303" spans="1:7" x14ac:dyDescent="0.2">
      <c r="A303" s="82"/>
      <c r="B303" s="82"/>
      <c r="C303" s="82"/>
      <c r="D303" s="82"/>
      <c r="E303" s="82"/>
      <c r="F303" s="82"/>
      <c r="G303" s="82"/>
    </row>
    <row r="304" spans="1:7" x14ac:dyDescent="0.2">
      <c r="A304" s="82"/>
      <c r="B304" s="82"/>
      <c r="C304" s="82"/>
      <c r="D304" s="82"/>
      <c r="E304" s="82"/>
      <c r="F304" s="82"/>
      <c r="G304" s="82"/>
    </row>
    <row r="305" spans="1:7" x14ac:dyDescent="0.2">
      <c r="A305" s="82"/>
      <c r="B305" s="82"/>
      <c r="C305" s="82"/>
      <c r="D305" s="82"/>
      <c r="E305" s="82"/>
      <c r="F305" s="82"/>
      <c r="G305" s="82"/>
    </row>
    <row r="306" spans="1:7" x14ac:dyDescent="0.2">
      <c r="A306" s="82"/>
      <c r="B306" s="82"/>
      <c r="C306" s="82"/>
      <c r="D306" s="82"/>
      <c r="E306" s="82"/>
      <c r="F306" s="82"/>
      <c r="G306" s="82"/>
    </row>
    <row r="307" spans="1:7" x14ac:dyDescent="0.2">
      <c r="A307" s="82"/>
      <c r="B307" s="82"/>
      <c r="C307" s="82"/>
      <c r="D307" s="82"/>
      <c r="E307" s="82"/>
      <c r="F307" s="82"/>
      <c r="G307" s="82"/>
    </row>
    <row r="308" spans="1:7" x14ac:dyDescent="0.2">
      <c r="A308" s="82"/>
      <c r="B308" s="82"/>
      <c r="C308" s="82"/>
      <c r="D308" s="82"/>
      <c r="E308" s="82"/>
      <c r="F308" s="82"/>
      <c r="G308" s="82"/>
    </row>
    <row r="309" spans="1:7" x14ac:dyDescent="0.2">
      <c r="A309" s="82"/>
      <c r="B309" s="82"/>
      <c r="C309" s="82"/>
      <c r="D309" s="82"/>
      <c r="E309" s="82"/>
      <c r="F309" s="82"/>
      <c r="G309" s="82"/>
    </row>
    <row r="310" spans="1:7" x14ac:dyDescent="0.2">
      <c r="A310" s="82"/>
      <c r="B310" s="82"/>
      <c r="C310" s="82"/>
      <c r="D310" s="82"/>
      <c r="E310" s="82"/>
      <c r="F310" s="82"/>
      <c r="G310" s="82"/>
    </row>
    <row r="311" spans="1:7" x14ac:dyDescent="0.2">
      <c r="A311" s="82"/>
      <c r="B311" s="82"/>
      <c r="C311" s="82"/>
      <c r="D311" s="82"/>
      <c r="E311" s="82"/>
      <c r="F311" s="82"/>
      <c r="G311" s="82"/>
    </row>
    <row r="312" spans="1:7" x14ac:dyDescent="0.2">
      <c r="A312" s="82"/>
      <c r="B312" s="82"/>
      <c r="C312" s="82"/>
      <c r="D312" s="82"/>
      <c r="E312" s="82"/>
      <c r="F312" s="82"/>
      <c r="G312" s="82"/>
    </row>
    <row r="313" spans="1:7" x14ac:dyDescent="0.2">
      <c r="A313" s="82"/>
      <c r="B313" s="82"/>
      <c r="C313" s="82"/>
      <c r="D313" s="82"/>
      <c r="E313" s="82"/>
      <c r="F313" s="82"/>
      <c r="G313" s="82"/>
    </row>
    <row r="314" spans="1:7" x14ac:dyDescent="0.2">
      <c r="A314" s="82"/>
      <c r="B314" s="82"/>
      <c r="C314" s="82"/>
      <c r="D314" s="82"/>
      <c r="E314" s="82"/>
      <c r="F314" s="82"/>
      <c r="G314" s="82"/>
    </row>
    <row r="315" spans="1:7" x14ac:dyDescent="0.2">
      <c r="A315" s="82"/>
      <c r="B315" s="82"/>
      <c r="C315" s="82"/>
      <c r="D315" s="82"/>
      <c r="E315" s="82"/>
      <c r="F315" s="82"/>
      <c r="G315" s="82"/>
    </row>
    <row r="316" spans="1:7" x14ac:dyDescent="0.2">
      <c r="A316" s="82"/>
      <c r="B316" s="82"/>
      <c r="C316" s="82"/>
      <c r="D316" s="82"/>
      <c r="E316" s="82"/>
      <c r="F316" s="82"/>
      <c r="G316" s="82"/>
    </row>
    <row r="317" spans="1:7" x14ac:dyDescent="0.2">
      <c r="A317" s="82"/>
      <c r="B317" s="82"/>
      <c r="C317" s="82"/>
      <c r="D317" s="82"/>
      <c r="E317" s="82"/>
      <c r="F317" s="82"/>
      <c r="G317" s="82"/>
    </row>
    <row r="318" spans="1:7" x14ac:dyDescent="0.2">
      <c r="A318" s="82"/>
      <c r="B318" s="82"/>
      <c r="C318" s="82"/>
      <c r="D318" s="82"/>
      <c r="E318" s="82"/>
      <c r="F318" s="82"/>
      <c r="G318" s="82"/>
    </row>
    <row r="319" spans="1:7" x14ac:dyDescent="0.2">
      <c r="A319" s="82"/>
      <c r="B319" s="82"/>
      <c r="C319" s="82"/>
      <c r="D319" s="82"/>
      <c r="E319" s="82"/>
      <c r="F319" s="82"/>
      <c r="G319" s="82"/>
    </row>
    <row r="320" spans="1:7" x14ac:dyDescent="0.2">
      <c r="A320" s="82"/>
      <c r="B320" s="82"/>
      <c r="C320" s="82"/>
      <c r="D320" s="82"/>
      <c r="E320" s="82"/>
      <c r="F320" s="82"/>
      <c r="G320" s="82"/>
    </row>
    <row r="321" spans="1:7" x14ac:dyDescent="0.2">
      <c r="A321" s="82"/>
      <c r="B321" s="82"/>
      <c r="C321" s="82"/>
      <c r="D321" s="82"/>
      <c r="E321" s="82"/>
      <c r="F321" s="82"/>
      <c r="G321" s="82"/>
    </row>
    <row r="322" spans="1:7" x14ac:dyDescent="0.2">
      <c r="A322" s="82"/>
      <c r="B322" s="82"/>
      <c r="C322" s="82"/>
      <c r="D322" s="82"/>
      <c r="E322" s="82"/>
      <c r="F322" s="82"/>
      <c r="G322" s="82"/>
    </row>
    <row r="323" spans="1:7" x14ac:dyDescent="0.2">
      <c r="A323" s="82"/>
      <c r="B323" s="82"/>
      <c r="C323" s="82"/>
      <c r="D323" s="82"/>
      <c r="E323" s="82"/>
      <c r="F323" s="82"/>
      <c r="G323" s="82"/>
    </row>
    <row r="324" spans="1:7" x14ac:dyDescent="0.2">
      <c r="A324" s="82"/>
      <c r="B324" s="82"/>
      <c r="C324" s="82"/>
      <c r="D324" s="82"/>
      <c r="E324" s="82"/>
      <c r="F324" s="82"/>
      <c r="G324" s="82"/>
    </row>
    <row r="325" spans="1:7" x14ac:dyDescent="0.2">
      <c r="A325" s="82"/>
      <c r="B325" s="82"/>
      <c r="C325" s="82"/>
      <c r="D325" s="82"/>
      <c r="E325" s="82"/>
      <c r="F325" s="82"/>
      <c r="G325" s="82"/>
    </row>
    <row r="326" spans="1:7" x14ac:dyDescent="0.2">
      <c r="A326" s="82"/>
      <c r="B326" s="82"/>
      <c r="C326" s="82"/>
      <c r="D326" s="82"/>
      <c r="E326" s="82"/>
      <c r="F326" s="82"/>
      <c r="G326" s="82"/>
    </row>
    <row r="327" spans="1:7" x14ac:dyDescent="0.2">
      <c r="A327" s="82"/>
      <c r="B327" s="82"/>
      <c r="C327" s="82"/>
      <c r="D327" s="82"/>
      <c r="E327" s="82"/>
      <c r="F327" s="82"/>
      <c r="G327" s="82"/>
    </row>
    <row r="328" spans="1:7" x14ac:dyDescent="0.2">
      <c r="A328" s="82"/>
      <c r="B328" s="82"/>
      <c r="C328" s="82"/>
      <c r="D328" s="82"/>
      <c r="E328" s="82"/>
      <c r="F328" s="82"/>
      <c r="G328" s="82"/>
    </row>
    <row r="329" spans="1:7" x14ac:dyDescent="0.2">
      <c r="A329" s="82"/>
      <c r="B329" s="82"/>
      <c r="C329" s="82"/>
      <c r="D329" s="82"/>
      <c r="E329" s="82"/>
      <c r="F329" s="82"/>
      <c r="G329" s="82"/>
    </row>
    <row r="330" spans="1:7" x14ac:dyDescent="0.2">
      <c r="A330" s="82"/>
      <c r="B330" s="82"/>
      <c r="C330" s="82"/>
      <c r="D330" s="82"/>
      <c r="E330" s="82"/>
      <c r="F330" s="82"/>
      <c r="G330" s="82"/>
    </row>
    <row r="331" spans="1:7" x14ac:dyDescent="0.2">
      <c r="A331" s="82"/>
      <c r="B331" s="82"/>
      <c r="C331" s="82"/>
      <c r="D331" s="82"/>
      <c r="E331" s="82"/>
      <c r="F331" s="82"/>
      <c r="G331" s="82"/>
    </row>
    <row r="332" spans="1:7" x14ac:dyDescent="0.2">
      <c r="A332" s="82"/>
      <c r="B332" s="82"/>
      <c r="C332" s="82"/>
      <c r="D332" s="82"/>
      <c r="E332" s="82"/>
      <c r="F332" s="82"/>
      <c r="G332" s="82"/>
    </row>
    <row r="333" spans="1:7" x14ac:dyDescent="0.2">
      <c r="A333" s="82"/>
      <c r="B333" s="82"/>
      <c r="C333" s="82"/>
      <c r="D333" s="82"/>
      <c r="E333" s="82"/>
      <c r="F333" s="82"/>
      <c r="G333" s="82"/>
    </row>
    <row r="334" spans="1:7" x14ac:dyDescent="0.2">
      <c r="A334" s="82"/>
      <c r="B334" s="82"/>
      <c r="C334" s="82"/>
      <c r="D334" s="82"/>
      <c r="E334" s="82"/>
      <c r="F334" s="82"/>
      <c r="G334" s="82"/>
    </row>
    <row r="335" spans="1:7" x14ac:dyDescent="0.2">
      <c r="A335" s="82"/>
      <c r="B335" s="82"/>
      <c r="C335" s="82"/>
      <c r="D335" s="82"/>
      <c r="E335" s="82"/>
      <c r="F335" s="82"/>
      <c r="G335" s="82"/>
    </row>
    <row r="336" spans="1:7" x14ac:dyDescent="0.2">
      <c r="A336" s="82"/>
      <c r="B336" s="82"/>
      <c r="C336" s="82"/>
      <c r="D336" s="82"/>
      <c r="E336" s="82"/>
      <c r="F336" s="82"/>
      <c r="G336" s="82"/>
    </row>
    <row r="337" spans="1:7" x14ac:dyDescent="0.2">
      <c r="A337" s="82"/>
      <c r="B337" s="82"/>
      <c r="C337" s="82"/>
      <c r="D337" s="82"/>
      <c r="E337" s="82"/>
      <c r="F337" s="82"/>
      <c r="G337" s="82"/>
    </row>
    <row r="338" spans="1:7" x14ac:dyDescent="0.2">
      <c r="A338" s="82"/>
      <c r="B338" s="82"/>
      <c r="C338" s="82"/>
      <c r="D338" s="82"/>
      <c r="E338" s="82"/>
      <c r="F338" s="82"/>
      <c r="G338" s="82"/>
    </row>
    <row r="339" spans="1:7" x14ac:dyDescent="0.2">
      <c r="A339" s="82"/>
      <c r="B339" s="82"/>
      <c r="C339" s="82"/>
      <c r="D339" s="82"/>
      <c r="E339" s="82"/>
      <c r="F339" s="82"/>
      <c r="G339" s="82"/>
    </row>
    <row r="340" spans="1:7" x14ac:dyDescent="0.2">
      <c r="A340" s="82"/>
      <c r="B340" s="82"/>
      <c r="C340" s="82"/>
      <c r="D340" s="82"/>
      <c r="E340" s="82"/>
      <c r="F340" s="82"/>
      <c r="G340" s="82"/>
    </row>
    <row r="341" spans="1:7" x14ac:dyDescent="0.2">
      <c r="A341" s="82"/>
      <c r="B341" s="82"/>
      <c r="C341" s="82"/>
      <c r="D341" s="82"/>
      <c r="E341" s="82"/>
      <c r="F341" s="82"/>
      <c r="G341" s="82"/>
    </row>
    <row r="342" spans="1:7" x14ac:dyDescent="0.2">
      <c r="A342" s="82"/>
      <c r="B342" s="82"/>
      <c r="C342" s="82"/>
      <c r="D342" s="82"/>
      <c r="E342" s="82"/>
      <c r="F342" s="82"/>
      <c r="G342" s="82"/>
    </row>
    <row r="343" spans="1:7" x14ac:dyDescent="0.2">
      <c r="A343" s="82"/>
      <c r="B343" s="82"/>
      <c r="C343" s="82"/>
      <c r="D343" s="82"/>
      <c r="E343" s="82"/>
      <c r="F343" s="82"/>
      <c r="G343" s="82"/>
    </row>
    <row r="344" spans="1:7" x14ac:dyDescent="0.2">
      <c r="A344" s="82"/>
      <c r="B344" s="82"/>
      <c r="C344" s="82"/>
      <c r="D344" s="82"/>
      <c r="E344" s="82"/>
      <c r="F344" s="82"/>
      <c r="G344" s="82"/>
    </row>
    <row r="345" spans="1:7" x14ac:dyDescent="0.2">
      <c r="A345" s="82"/>
      <c r="B345" s="82"/>
      <c r="C345" s="82"/>
      <c r="D345" s="82"/>
      <c r="E345" s="82"/>
      <c r="F345" s="82"/>
      <c r="G345" s="82"/>
    </row>
    <row r="346" spans="1:7" x14ac:dyDescent="0.2">
      <c r="A346" s="82"/>
      <c r="B346" s="82"/>
      <c r="C346" s="82"/>
      <c r="D346" s="82"/>
      <c r="E346" s="82"/>
      <c r="F346" s="82"/>
      <c r="G346" s="82"/>
    </row>
    <row r="347" spans="1:7" x14ac:dyDescent="0.2">
      <c r="A347" s="82"/>
      <c r="B347" s="82"/>
      <c r="C347" s="82"/>
      <c r="D347" s="82"/>
      <c r="E347" s="82"/>
      <c r="F347" s="82"/>
      <c r="G347" s="82"/>
    </row>
    <row r="348" spans="1:7" x14ac:dyDescent="0.2">
      <c r="A348" s="82"/>
      <c r="B348" s="82"/>
      <c r="C348" s="82"/>
      <c r="D348" s="82"/>
      <c r="E348" s="82"/>
      <c r="F348" s="82"/>
      <c r="G348" s="82"/>
    </row>
    <row r="349" spans="1:7" x14ac:dyDescent="0.2">
      <c r="A349" s="82"/>
      <c r="B349" s="82"/>
      <c r="C349" s="82"/>
      <c r="D349" s="82"/>
      <c r="E349" s="82"/>
      <c r="F349" s="82"/>
      <c r="G349" s="82"/>
    </row>
    <row r="350" spans="1:7" x14ac:dyDescent="0.2">
      <c r="A350" s="82"/>
      <c r="B350" s="82"/>
      <c r="C350" s="82"/>
      <c r="D350" s="82"/>
      <c r="E350" s="82"/>
      <c r="F350" s="82"/>
      <c r="G350" s="82"/>
    </row>
    <row r="351" spans="1:7" x14ac:dyDescent="0.2">
      <c r="A351" s="82"/>
      <c r="B351" s="82"/>
      <c r="C351" s="82"/>
      <c r="D351" s="82"/>
      <c r="E351" s="82"/>
      <c r="F351" s="82"/>
      <c r="G351" s="82"/>
    </row>
    <row r="352" spans="1:7" x14ac:dyDescent="0.2">
      <c r="A352" s="82"/>
      <c r="B352" s="82"/>
      <c r="C352" s="82"/>
      <c r="D352" s="82"/>
      <c r="E352" s="82"/>
      <c r="F352" s="82"/>
      <c r="G352" s="82"/>
    </row>
    <row r="353" spans="1:7" x14ac:dyDescent="0.2">
      <c r="A353" s="82"/>
      <c r="B353" s="82"/>
      <c r="C353" s="82"/>
      <c r="D353" s="82"/>
      <c r="E353" s="82"/>
      <c r="F353" s="82"/>
      <c r="G353" s="82"/>
    </row>
    <row r="354" spans="1:7" x14ac:dyDescent="0.2">
      <c r="A354" s="82"/>
      <c r="B354" s="82"/>
      <c r="C354" s="82"/>
      <c r="D354" s="82"/>
      <c r="E354" s="82"/>
      <c r="F354" s="82"/>
      <c r="G354" s="82"/>
    </row>
    <row r="355" spans="1:7" x14ac:dyDescent="0.2">
      <c r="A355" s="82"/>
      <c r="B355" s="82"/>
      <c r="C355" s="82"/>
      <c r="D355" s="82"/>
      <c r="E355" s="82"/>
      <c r="F355" s="82"/>
      <c r="G355" s="82"/>
    </row>
    <row r="356" spans="1:7" x14ac:dyDescent="0.2">
      <c r="A356" s="82"/>
      <c r="B356" s="82"/>
      <c r="C356" s="82"/>
      <c r="D356" s="82"/>
      <c r="E356" s="82"/>
      <c r="F356" s="82"/>
      <c r="G356" s="82"/>
    </row>
    <row r="357" spans="1:7" x14ac:dyDescent="0.2">
      <c r="A357" s="82"/>
      <c r="B357" s="82"/>
      <c r="C357" s="82"/>
      <c r="D357" s="82"/>
      <c r="E357" s="82"/>
      <c r="F357" s="82"/>
      <c r="G357" s="82"/>
    </row>
    <row r="358" spans="1:7" x14ac:dyDescent="0.2">
      <c r="A358" s="82"/>
      <c r="B358" s="82"/>
      <c r="C358" s="82"/>
      <c r="D358" s="82"/>
      <c r="E358" s="82"/>
      <c r="F358" s="82"/>
      <c r="G358" s="82"/>
    </row>
    <row r="359" spans="1:7" x14ac:dyDescent="0.2">
      <c r="A359" s="82"/>
      <c r="B359" s="82"/>
      <c r="C359" s="82"/>
      <c r="D359" s="82"/>
      <c r="E359" s="82"/>
      <c r="F359" s="82"/>
      <c r="G359" s="82"/>
    </row>
    <row r="360" spans="1:7" x14ac:dyDescent="0.2">
      <c r="A360" s="82"/>
      <c r="B360" s="82"/>
      <c r="C360" s="82"/>
      <c r="D360" s="82"/>
      <c r="E360" s="82"/>
      <c r="F360" s="82"/>
      <c r="G360" s="82"/>
    </row>
    <row r="361" spans="1:7" x14ac:dyDescent="0.2">
      <c r="A361" s="82"/>
      <c r="B361" s="82"/>
      <c r="C361" s="82"/>
      <c r="D361" s="82"/>
      <c r="E361" s="82"/>
      <c r="F361" s="82"/>
      <c r="G361" s="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IT-Kehitys Oy</vt:lpstr>
      <vt:lpstr>Metallialan Oy</vt:lpstr>
      <vt:lpstr>Budjetointi</vt:lpstr>
      <vt:lpstr>Budj laskelmat</vt:lpstr>
      <vt:lpstr>IT-palvelu Oy</vt:lpstr>
      <vt:lpstr>IT-Palvelu Oy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Timo Toivanen</cp:lastModifiedBy>
  <dcterms:created xsi:type="dcterms:W3CDTF">2021-11-05T04:30:07Z</dcterms:created>
  <dcterms:modified xsi:type="dcterms:W3CDTF">2023-11-09T08:49:36Z</dcterms:modified>
</cp:coreProperties>
</file>